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federaljusticebelgium-my.sharepoint.com/personal/johan_declercq_just_fgov_be/Documents/002 DOSSIERS/TAXATIE_FAILL_nieuwe_mod_2024/"/>
    </mc:Choice>
  </mc:AlternateContent>
  <xr:revisionPtr revIDLastSave="76" documentId="8_{F927B87A-AB95-48DB-9C51-58FE4C966740}" xr6:coauthVersionLast="47" xr6:coauthVersionMax="47" xr10:uidLastSave="{F7E56184-6F49-4899-9E67-62AD89C73BED}"/>
  <workbookProtection workbookAlgorithmName="SHA-512" workbookHashValue="6/G/A5Tg53ZG60TNum14B7LsPDKwLNqIIoz4FZMo/yKXb2scEivEqVgpAh5quZXyax+TjY9DwhQ6Pd4u9moIiQ==" workbookSaltValue="gE0Gn5hHfkCrnTkQ6P0OZA==" workbookSpinCount="100000" lockStructure="1"/>
  <bookViews>
    <workbookView xWindow="28680" yWindow="-120" windowWidth="29040" windowHeight="15840" xr2:uid="{00000000-000D-0000-FFFF-FFFF00000000}"/>
  </bookViews>
  <sheets>
    <sheet name="VZ_Tax_80_XX171" sheetId="1" r:id="rId1"/>
    <sheet name="VZ_Tax_OG" sheetId="4" r:id="rId2"/>
    <sheet name="VZ_Tax_73_XX135" sheetId="6" r:id="rId3"/>
    <sheet name="validering" sheetId="5" state="hidden" r:id="rId4"/>
    <sheet name="Blad2" sheetId="8" state="hidden" r:id="rId5"/>
  </sheets>
  <definedNames>
    <definedName name="A1048675">VZ_Tax_73_XX135!$A$1</definedName>
    <definedName name="A1088574">VZ_Tax_80_XX171!$G$117</definedName>
    <definedName name="Aard">validering!$A$19:$A$25</definedName>
    <definedName name="_xlnm.Print_Area" localSheetId="2">VZ_Tax_73_XX135!$A$1:$Q$257</definedName>
    <definedName name="_xlnm.Print_Area" localSheetId="0">VZ_Tax_80_XX171!$A$1:$Q$307</definedName>
    <definedName name="_xlnm.Print_Area" localSheetId="1">VZ_Tax_OG!$A$1:$Q$203</definedName>
    <definedName name="OG">validering!$A$3:$A$16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0235" i="8" l="1"/>
  <c r="K52" i="1"/>
  <c r="Q248" i="6" l="1"/>
  <c r="P49" i="1"/>
  <c r="O49" i="1" s="1"/>
  <c r="N49" i="1" s="1"/>
  <c r="M49" i="1" s="1"/>
  <c r="L49" i="1" s="1"/>
  <c r="A50" i="1"/>
  <c r="A52" i="1"/>
  <c r="K61" i="6"/>
  <c r="K88" i="6"/>
  <c r="A42" i="6"/>
  <c r="A43" i="6"/>
  <c r="A46" i="1"/>
  <c r="B42" i="6"/>
  <c r="F157" i="4"/>
  <c r="K98" i="4" s="1"/>
  <c r="F129" i="4"/>
  <c r="F128" i="4"/>
  <c r="F156" i="4"/>
  <c r="H98" i="4" s="1"/>
  <c r="N98" i="4" s="1"/>
  <c r="M128" i="4"/>
  <c r="M156" i="4"/>
  <c r="B66" i="4"/>
  <c r="M89" i="6" l="1"/>
  <c r="B263" i="1"/>
  <c r="K150" i="1"/>
  <c r="B46" i="1"/>
  <c r="B44" i="1"/>
  <c r="A44" i="1"/>
  <c r="B129" i="1" l="1"/>
  <c r="B49" i="6"/>
  <c r="A49" i="6" s="1"/>
  <c r="A178" i="1"/>
  <c r="P137" i="1" s="1"/>
  <c r="A27" i="4"/>
  <c r="P25" i="4" s="1"/>
  <c r="A28" i="6"/>
  <c r="P26" i="6"/>
  <c r="A28" i="1"/>
  <c r="P26" i="1" s="1"/>
  <c r="I8" i="6" l="1"/>
  <c r="I8" i="4"/>
  <c r="I302" i="1"/>
  <c r="I301" i="1"/>
  <c r="I303" i="1" l="1"/>
  <c r="B181" i="4"/>
  <c r="B261" i="1"/>
  <c r="B234" i="6"/>
  <c r="B32" i="6"/>
  <c r="N134" i="1"/>
  <c r="B134" i="1"/>
  <c r="I10" i="1" l="1"/>
  <c r="I10" i="4"/>
  <c r="I10" i="6"/>
  <c r="Q274" i="1"/>
  <c r="B201" i="6" l="1"/>
  <c r="G190" i="6"/>
  <c r="L172" i="6"/>
  <c r="B103" i="6" l="1"/>
  <c r="A100" i="6"/>
  <c r="A99" i="6"/>
  <c r="A97" i="6"/>
  <c r="A96" i="6"/>
  <c r="M98" i="6"/>
  <c r="B105" i="6"/>
  <c r="F153" i="6"/>
  <c r="K109" i="6" s="1"/>
  <c r="M152" i="6"/>
  <c r="F152" i="6"/>
  <c r="H109" i="6" s="1"/>
  <c r="F131" i="6"/>
  <c r="K108" i="6" s="1"/>
  <c r="M130" i="6"/>
  <c r="F130" i="6"/>
  <c r="H108" i="6" s="1"/>
  <c r="B22" i="6"/>
  <c r="A257" i="6"/>
  <c r="P234" i="6" s="1"/>
  <c r="B256" i="6"/>
  <c r="G169" i="6"/>
  <c r="G168" i="6"/>
  <c r="G167" i="6"/>
  <c r="G166" i="6"/>
  <c r="G165" i="6"/>
  <c r="G164" i="6"/>
  <c r="G163" i="6"/>
  <c r="G162" i="6"/>
  <c r="K162" i="6" s="1"/>
  <c r="F90" i="6"/>
  <c r="F89" i="6"/>
  <c r="P60" i="6"/>
  <c r="K49" i="6"/>
  <c r="K48" i="6"/>
  <c r="A48" i="6"/>
  <c r="K46" i="6"/>
  <c r="A46" i="6"/>
  <c r="K43" i="6"/>
  <c r="K42" i="6"/>
  <c r="K40" i="6"/>
  <c r="B40" i="6"/>
  <c r="A40" i="6"/>
  <c r="K39" i="6"/>
  <c r="A39" i="6"/>
  <c r="K36" i="6"/>
  <c r="B36" i="6"/>
  <c r="A36" i="6"/>
  <c r="K34" i="6"/>
  <c r="A34" i="6"/>
  <c r="B30" i="6"/>
  <c r="A19" i="6"/>
  <c r="A18" i="6"/>
  <c r="A14" i="6"/>
  <c r="A13" i="6"/>
  <c r="I11" i="6"/>
  <c r="A7" i="6"/>
  <c r="A6" i="6"/>
  <c r="A5" i="6"/>
  <c r="A4" i="6"/>
  <c r="A3" i="6"/>
  <c r="A2" i="6"/>
  <c r="A1" i="6"/>
  <c r="C187" i="4"/>
  <c r="A33" i="4"/>
  <c r="P32" i="6" l="1"/>
  <c r="N109" i="6"/>
  <c r="P93" i="6"/>
  <c r="K110" i="6"/>
  <c r="N108" i="6"/>
  <c r="N110" i="6" s="1"/>
  <c r="H110" i="6"/>
  <c r="C163" i="6"/>
  <c r="K163" i="6" s="1"/>
  <c r="C164" i="6"/>
  <c r="K164" i="6" s="1"/>
  <c r="C165" i="6"/>
  <c r="C166" i="6"/>
  <c r="C167" i="6"/>
  <c r="K167" i="6" s="1"/>
  <c r="C168" i="6"/>
  <c r="C169" i="6"/>
  <c r="K169" i="6" s="1"/>
  <c r="C170" i="6"/>
  <c r="B87" i="4"/>
  <c r="K96" i="4"/>
  <c r="K100" i="4" s="1"/>
  <c r="H96" i="4"/>
  <c r="H100" i="4" l="1"/>
  <c r="N96" i="4"/>
  <c r="N100" i="4" s="1"/>
  <c r="N178" i="6"/>
  <c r="N203" i="6"/>
  <c r="M158" i="6"/>
  <c r="K165" i="6"/>
  <c r="K166" i="6"/>
  <c r="K168" i="6"/>
  <c r="G83" i="4"/>
  <c r="G82" i="4"/>
  <c r="C83" i="4" s="1"/>
  <c r="G81" i="4"/>
  <c r="C82" i="4" s="1"/>
  <c r="M76" i="4"/>
  <c r="B73" i="4"/>
  <c r="A70" i="4"/>
  <c r="B70" i="4"/>
  <c r="A66" i="4"/>
  <c r="B31" i="4"/>
  <c r="A60" i="4"/>
  <c r="A58" i="4"/>
  <c r="A56" i="4"/>
  <c r="A54" i="4"/>
  <c r="B51" i="4"/>
  <c r="A51" i="4" s="1"/>
  <c r="B49" i="4"/>
  <c r="A49" i="4" s="1"/>
  <c r="A47" i="4"/>
  <c r="B47" i="4"/>
  <c r="A45" i="4"/>
  <c r="A43" i="4"/>
  <c r="A42" i="4"/>
  <c r="A40" i="4"/>
  <c r="A38" i="4"/>
  <c r="P64" i="4" l="1"/>
  <c r="P31" i="4"/>
  <c r="C248" i="6"/>
  <c r="B248" i="6"/>
  <c r="M248" i="6"/>
  <c r="B236" i="6" s="1"/>
  <c r="N179" i="6"/>
  <c r="N162" i="6"/>
  <c r="N161" i="6" s="1"/>
  <c r="N164" i="6"/>
  <c r="N165" i="6"/>
  <c r="N169" i="6"/>
  <c r="N167" i="6"/>
  <c r="G170" i="6"/>
  <c r="N166" i="6"/>
  <c r="K170" i="6"/>
  <c r="N163" i="6"/>
  <c r="N168" i="6"/>
  <c r="N170" i="6"/>
  <c r="N83" i="4"/>
  <c r="N171" i="6" l="1"/>
  <c r="N172" i="6" s="1"/>
  <c r="N173" i="6" l="1"/>
  <c r="A202" i="4"/>
  <c r="P181" i="4" s="1"/>
  <c r="B201" i="4"/>
  <c r="B89" i="4"/>
  <c r="C84" i="4"/>
  <c r="B29" i="4"/>
  <c r="A18" i="4"/>
  <c r="A17" i="4"/>
  <c r="A14" i="4"/>
  <c r="A13" i="4"/>
  <c r="I11" i="4"/>
  <c r="A7" i="4"/>
  <c r="A6" i="4"/>
  <c r="A5" i="4"/>
  <c r="A4" i="4"/>
  <c r="A3" i="4"/>
  <c r="A2" i="4"/>
  <c r="A1" i="4"/>
  <c r="C180" i="6" l="1"/>
  <c r="N180" i="6"/>
  <c r="H181" i="6" s="1"/>
  <c r="B197" i="4"/>
  <c r="G84" i="4"/>
  <c r="K84" i="4" s="1"/>
  <c r="N84" i="4"/>
  <c r="O8" i="4"/>
  <c r="K81" i="4"/>
  <c r="N81" i="4" s="1"/>
  <c r="K82" i="4"/>
  <c r="N82" i="4" s="1"/>
  <c r="K83" i="4"/>
  <c r="B8" i="4"/>
  <c r="B274" i="1"/>
  <c r="B212" i="1"/>
  <c r="C274" i="1"/>
  <c r="M274" i="1"/>
  <c r="H182" i="6" l="1"/>
  <c r="N189" i="6" s="1"/>
  <c r="N190" i="6" s="1"/>
  <c r="B183" i="6"/>
  <c r="A183" i="6" s="1"/>
  <c r="P176" i="6" s="1"/>
  <c r="N80" i="4"/>
  <c r="N150" i="1"/>
  <c r="G122" i="1"/>
  <c r="A133" i="1"/>
  <c r="N133" i="1"/>
  <c r="B133" i="1"/>
  <c r="K47" i="1"/>
  <c r="K41" i="1"/>
  <c r="K53" i="1"/>
  <c r="K50" i="1"/>
  <c r="K49" i="1"/>
  <c r="K46" i="1"/>
  <c r="K44" i="1"/>
  <c r="K43" i="1"/>
  <c r="K38" i="1"/>
  <c r="K36" i="1"/>
  <c r="K34" i="1"/>
  <c r="I11" i="1"/>
  <c r="N195" i="6" l="1"/>
  <c r="N196" i="6" s="1"/>
  <c r="N197" i="6" s="1"/>
  <c r="C190" i="4"/>
  <c r="Q190" i="4"/>
  <c r="F241" i="6"/>
  <c r="B183" i="4"/>
  <c r="M190" i="4"/>
  <c r="C193" i="4"/>
  <c r="B187" i="4"/>
  <c r="B190" i="4"/>
  <c r="N85" i="4"/>
  <c r="M187" i="4" s="1"/>
  <c r="Q187" i="4" s="1"/>
  <c r="A216" i="1"/>
  <c r="B216" i="1"/>
  <c r="A210" i="1"/>
  <c r="F208" i="1"/>
  <c r="K148" i="1" s="1"/>
  <c r="F207" i="1"/>
  <c r="H148" i="1" s="1"/>
  <c r="M207" i="1"/>
  <c r="D179" i="1"/>
  <c r="M178" i="1"/>
  <c r="M180" i="1" s="1"/>
  <c r="F180" i="1"/>
  <c r="H146" i="1" s="1"/>
  <c r="A127" i="1"/>
  <c r="P106" i="1" s="1"/>
  <c r="A223" i="1"/>
  <c r="A41" i="1"/>
  <c r="B22" i="1"/>
  <c r="H152" i="1" l="1"/>
  <c r="F302" i="1" s="1"/>
  <c r="F246" i="6"/>
  <c r="C245" i="6"/>
  <c r="B244" i="6"/>
  <c r="C244" i="6"/>
  <c r="F245" i="6"/>
  <c r="Q244" i="6"/>
  <c r="M244" i="6"/>
  <c r="D245" i="6"/>
  <c r="D246" i="6"/>
  <c r="K210" i="1"/>
  <c r="F242" i="6"/>
  <c r="J191" i="6"/>
  <c r="G189" i="6"/>
  <c r="N148" i="1"/>
  <c r="F181" i="1"/>
  <c r="K146" i="1" s="1"/>
  <c r="K152" i="1" l="1"/>
  <c r="F305" i="1" s="1"/>
  <c r="N191" i="6"/>
  <c r="M240" i="6" s="1"/>
  <c r="Q240" i="6" s="1"/>
  <c r="N146" i="1"/>
  <c r="M271" i="1" l="1"/>
  <c r="N152" i="1"/>
  <c r="B193" i="6"/>
  <c r="N204" i="6"/>
  <c r="N205" i="6" s="1"/>
  <c r="E205" i="6" s="1"/>
  <c r="A205" i="6" s="1"/>
  <c r="P199" i="6" s="1"/>
  <c r="A229" i="1"/>
  <c r="A228" i="1"/>
  <c r="A226" i="1"/>
  <c r="A225" i="1"/>
  <c r="P220" i="1" l="1"/>
  <c r="B8" i="6"/>
  <c r="B252" i="6"/>
  <c r="O8" i="6"/>
  <c r="M227" i="1"/>
  <c r="A285" i="1" l="1"/>
  <c r="P261" i="1" s="1"/>
  <c r="B284" i="1"/>
  <c r="Q271" i="1"/>
  <c r="B139" i="1"/>
  <c r="B137" i="1"/>
  <c r="C123" i="1"/>
  <c r="G121" i="1"/>
  <c r="C122" i="1" s="1"/>
  <c r="G120" i="1"/>
  <c r="C121" i="1" s="1"/>
  <c r="G119" i="1"/>
  <c r="C120" i="1" s="1"/>
  <c r="G118" i="1"/>
  <c r="C119" i="1" s="1"/>
  <c r="G117" i="1"/>
  <c r="C118" i="1" s="1"/>
  <c r="G116" i="1"/>
  <c r="C117" i="1" s="1"/>
  <c r="G115" i="1"/>
  <c r="C116" i="1" s="1"/>
  <c r="F102" i="1"/>
  <c r="F101" i="1"/>
  <c r="K100" i="1"/>
  <c r="K65" i="1"/>
  <c r="P64" i="1"/>
  <c r="B53" i="1"/>
  <c r="A53" i="1" s="1"/>
  <c r="A47" i="1"/>
  <c r="A43" i="1"/>
  <c r="B38" i="1"/>
  <c r="A38" i="1"/>
  <c r="A36" i="1"/>
  <c r="A34" i="1"/>
  <c r="B32" i="1"/>
  <c r="B30" i="1"/>
  <c r="A19" i="1"/>
  <c r="A18" i="1"/>
  <c r="A14" i="1"/>
  <c r="A13" i="1"/>
  <c r="A7" i="1"/>
  <c r="A6" i="1"/>
  <c r="A5" i="1"/>
  <c r="A4" i="1"/>
  <c r="A3" i="1"/>
  <c r="A2" i="1"/>
  <c r="A1" i="1"/>
  <c r="O8" i="1" l="1"/>
  <c r="F301" i="1"/>
  <c r="F303" i="1" s="1"/>
  <c r="P32" i="1"/>
  <c r="B280" i="1"/>
  <c r="M101" i="1"/>
  <c r="M110" i="1" s="1"/>
  <c r="K115" i="1"/>
  <c r="K116" i="1"/>
  <c r="K117" i="1"/>
  <c r="K118" i="1"/>
  <c r="K119" i="1"/>
  <c r="K120" i="1"/>
  <c r="K121" i="1"/>
  <c r="K122" i="1"/>
  <c r="B8" i="1"/>
  <c r="I304" i="1" l="1"/>
  <c r="B306" i="1"/>
  <c r="G123" i="1"/>
  <c r="K123" i="1" s="1"/>
  <c r="N115" i="1"/>
  <c r="F304" i="1"/>
  <c r="F306" i="1" s="1"/>
  <c r="N121" i="1"/>
  <c r="N118" i="1" l="1"/>
  <c r="N122" i="1"/>
  <c r="N114" i="1"/>
  <c r="N119" i="1"/>
  <c r="N123" i="1"/>
  <c r="N116" i="1"/>
  <c r="N120" i="1"/>
  <c r="N117" i="1"/>
  <c r="N124" i="1" l="1"/>
  <c r="M268" i="1" l="1"/>
  <c r="Q268" i="1" s="1"/>
  <c r="C267" i="1"/>
</calcChain>
</file>

<file path=xl/sharedStrings.xml><?xml version="1.0" encoding="utf-8"?>
<sst xmlns="http://schemas.openxmlformats.org/spreadsheetml/2006/main" count="507" uniqueCount="214">
  <si>
    <t>F-nr.</t>
  </si>
  <si>
    <t>Faillissement</t>
  </si>
  <si>
    <t>Straat en nr.</t>
  </si>
  <si>
    <t>F-datum</t>
  </si>
  <si>
    <t>Rechter-commissaris</t>
  </si>
  <si>
    <t>A.R. nr.</t>
  </si>
  <si>
    <t>→</t>
  </si>
  <si>
    <t>KBO</t>
  </si>
  <si>
    <t>Verzoekschrift begroting kosten en ereloon</t>
  </si>
  <si>
    <t>Naam</t>
  </si>
  <si>
    <t>1)  Voornaam</t>
  </si>
  <si>
    <t>Kantooradres</t>
  </si>
  <si>
    <t>2)  Voornaam</t>
  </si>
  <si>
    <t>-</t>
  </si>
  <si>
    <t>Verwijder het "-" en vul in indien er een tweede curator is</t>
  </si>
  <si>
    <t>Referte</t>
  </si>
  <si>
    <t>1.   INDEXATIE (artikel 3 KB 26/04/2018)</t>
  </si>
  <si>
    <t>BTW-statuut gefailleerde</t>
  </si>
  <si>
    <r>
      <t xml:space="preserve">Leg </t>
    </r>
    <r>
      <rPr>
        <b/>
        <u/>
        <sz val="10"/>
        <color rgb="FFFF0000"/>
        <rFont val="Arial"/>
        <family val="2"/>
      </rPr>
      <t>geen</t>
    </r>
    <r>
      <rPr>
        <b/>
        <sz val="10"/>
        <color rgb="FFFF0000"/>
        <rFont val="Arial"/>
        <family val="2"/>
      </rPr>
      <t xml:space="preserve"> excel-bestand neer in Regsol !</t>
    </r>
  </si>
  <si>
    <t>De teruggeïnde en gerealiseerde activa zoals bedoeld in artikel 4, § 1, 1° en artikel 6, §§ 1 en 2 van het K.B. van 26/04/2018 en gestaafd en gedetailleerd door de neergelegde stukken, zijn:</t>
  </si>
  <si>
    <t>Omschrijving</t>
  </si>
  <si>
    <t>Stuk nr.</t>
  </si>
  <si>
    <t>Bedrag</t>
  </si>
  <si>
    <t>NvBR</t>
  </si>
  <si>
    <t>Intresten op rubriekrekening</t>
  </si>
  <si>
    <t>Intresten Deposito- en Consignatiekas (verworven)</t>
  </si>
  <si>
    <t>Intresten Deposito- en Consignatiekas (simulatie)</t>
  </si>
  <si>
    <t>subtotaal intresten</t>
  </si>
  <si>
    <t>subtotaal roerend actief</t>
  </si>
  <si>
    <t>geïnd op boedelrekeningen</t>
  </si>
  <si>
    <t>Tot. roerend actief</t>
  </si>
  <si>
    <t>niet geïnd op boedelrekeningen</t>
  </si>
  <si>
    <t>3.   ACTIEF</t>
  </si>
  <si>
    <t>Nr.</t>
  </si>
  <si>
    <t>genummerde en geïnventariseerde stavingstukken van de inkomsten</t>
  </si>
  <si>
    <t>boekhoud- / verrichtingenfiche</t>
  </si>
  <si>
    <t>genummerde en geïnventariseerde stavingstukken van de aanrekenbare kosten;</t>
  </si>
  <si>
    <t>bevestiging/bewijs van afsluiting van de geïndividualiseerde bankrekening</t>
  </si>
  <si>
    <t>kopie van het ondertekend proces-verbaal van rangregeling OG / detail verdeling opbrengst</t>
  </si>
  <si>
    <t>ID-gegevens persoon te beschouwen als vereffenaar art. 185 W.Venn. / 2:79 W.V.V.</t>
  </si>
  <si>
    <t>overzicht financiële verrichtingen bij de Deposito- en Consignatiekas</t>
  </si>
  <si>
    <t>Nummer en voeg de stukken onder 1, 2 en 3 zeker bij</t>
  </si>
  <si>
    <t>Zoals hiervoor gedetailleerd bedraagt het teruggeïnd en gerealiseerd actief:</t>
  </si>
  <si>
    <t>Waarde van de schijf</t>
  </si>
  <si>
    <t>van</t>
  </si>
  <si>
    <t>tot</t>
  </si>
  <si>
    <t>Nbet</t>
  </si>
  <si>
    <t>Totaal</t>
  </si>
  <si>
    <t>Nbet = niet betaald via een boedelrekening (hetzij RR, hetzij D&amp;C)</t>
  </si>
  <si>
    <t>Met voorname hoogachting</t>
  </si>
  <si>
    <t>10. INVENTARIS BIJGEVOEGDE STUKKEN</t>
  </si>
  <si>
    <t>9. HET PASSIEF VAN HET FAILLISSEMENT</t>
  </si>
  <si>
    <t>De op vandaag gekende schulden in de boedel, bedragen:</t>
  </si>
  <si>
    <t>&gt; aanvaard gewoon passief</t>
  </si>
  <si>
    <t>&gt; aanvaard bevoorrecht passief</t>
  </si>
  <si>
    <t>&gt; betwist passief</t>
  </si>
  <si>
    <t>&gt; aangehouden passief</t>
  </si>
  <si>
    <t>Het indexcijfer van de consumptieprijzen op vandaag (basis 2013) is:</t>
  </si>
  <si>
    <t>Het indexcijfer van de consumptieprijzen op 1 januari 2018 (basis 2013) is:</t>
  </si>
  <si>
    <t>Beantwoordt de vragen via het aangeboden keuzemenu.</t>
  </si>
  <si>
    <t>Geef het getal enkel met een , voor de decimalen. Geen valuta.</t>
  </si>
  <si>
    <t>&gt; aantal unieke schuldeisers, dat is opgenomen in het passief</t>
  </si>
  <si>
    <t>De curator stelt voor om het ereloon, exclusief BTW, te bepalen als volgt:</t>
  </si>
  <si>
    <t>4.1. Ereloon op teruggeïnde en gerealiseerde activa: artikel 4, § 1, 1° en 6, §§ 1 en 2 K.B. 26/04/2018</t>
  </si>
  <si>
    <t>4.   ERELOON</t>
  </si>
  <si>
    <t>betaald met boedelrekening</t>
  </si>
  <si>
    <t>nog niet betaald met boedel</t>
  </si>
  <si>
    <t>&gt; sluiting</t>
  </si>
  <si>
    <r>
      <t>Exploot aanmaning gefailleerde</t>
    </r>
    <r>
      <rPr>
        <sz val="8"/>
        <color theme="1"/>
        <rFont val="Arial"/>
        <family val="2"/>
      </rPr>
      <t xml:space="preserve"> </t>
    </r>
    <r>
      <rPr>
        <i/>
        <sz val="8"/>
        <color theme="1"/>
        <rFont val="Arial"/>
        <family val="2"/>
      </rPr>
      <t>(geef aantal in)</t>
    </r>
  </si>
  <si>
    <t>X</t>
  </si>
  <si>
    <t>Dat. machtg.</t>
  </si>
  <si>
    <t>Totaal (art. 7, § 2)</t>
  </si>
  <si>
    <t>Betaald met BR</t>
  </si>
  <si>
    <t>Niet betaald met BR</t>
  </si>
  <si>
    <t>Retributies en kosten toepassing wet</t>
  </si>
  <si>
    <t>art. 7, § 1 KB</t>
  </si>
  <si>
    <t>Kosten met machtiging RC</t>
  </si>
  <si>
    <t>art. 7,  § 2 KB</t>
  </si>
  <si>
    <t>5.1. Samenvattend overzicht gerechtskosten en kosten aan derden</t>
  </si>
  <si>
    <t>5.2. Artikel 7, § 1 KB 26/04/2018: retributies en kosten voortvloeiend uit toepassing wet</t>
  </si>
  <si>
    <t>5.3. Artikel 7, § 2 KB 26/04/2018: kosten met voorafgaande machtiging RC</t>
  </si>
  <si>
    <t>5.4. Toepassing artikel 7, § 3 KB 26/04/2018: bijkomende kosten</t>
  </si>
  <si>
    <t>Bijkomende kosten</t>
  </si>
  <si>
    <t>art. 7,  § 3 KB</t>
  </si>
  <si>
    <t>De tekstkleur wordt zwart als een nummer wordt ingevoegd.</t>
  </si>
  <si>
    <t>de aanrekenbare kosten (artikel 7, §§ 1 en2 KB) zou bepalen op:</t>
  </si>
  <si>
    <t>A.</t>
  </si>
  <si>
    <t>B.</t>
  </si>
  <si>
    <t>te verhogen met de eventueel op die bedragen of op onderdelen van die bedragen verschuldigde btw.</t>
  </si>
  <si>
    <t>handelend in de hoedanigheid van curator over het hiervoor vermeld faillissement, geeft u op basis van de hierna opgenomen gegevens te kennen dat werd overgegaan tot de realisatie van een met hypotheek bezwaard onroerend goed zoals bedoeld in artikel 8 KB 26 april 2018.)</t>
  </si>
  <si>
    <t>Aard van het onroerend goed (hoofdbestemming):</t>
  </si>
  <si>
    <t>(voor de gedetailleerde beschrijving verwijst de curator naar de bijgevoegde akte verkoop)</t>
  </si>
  <si>
    <t>OG</t>
  </si>
  <si>
    <t>gebouw - woonhuis</t>
  </si>
  <si>
    <t>gebouw - industriegebouw</t>
  </si>
  <si>
    <t>gebouw - kantoorgebouw</t>
  </si>
  <si>
    <t>gebouw - opslagplaats</t>
  </si>
  <si>
    <t>gebouw - garage</t>
  </si>
  <si>
    <t>gebouw - handelshuis</t>
  </si>
  <si>
    <t>gebouw - appartement</t>
  </si>
  <si>
    <t>gebouw - overige</t>
  </si>
  <si>
    <t>grond - bouwgrond</t>
  </si>
  <si>
    <t>grond - industriegrond</t>
  </si>
  <si>
    <t>grond - weiland</t>
  </si>
  <si>
    <t>grond - landbouwgrond</t>
  </si>
  <si>
    <t>grond - recreatie</t>
  </si>
  <si>
    <t>grond - overige</t>
  </si>
  <si>
    <t>Aard</t>
  </si>
  <si>
    <t>volle eigendom</t>
  </si>
  <si>
    <t>blote eigendom</t>
  </si>
  <si>
    <t>vruchtgebruik</t>
  </si>
  <si>
    <t>opstal</t>
  </si>
  <si>
    <t>erfpacht</t>
  </si>
  <si>
    <t>combinatie</t>
  </si>
  <si>
    <t>Aard van het recht:</t>
  </si>
  <si>
    <t>Vul in met aangeboden keuzelijst</t>
  </si>
  <si>
    <t>Omvang van het recht:</t>
  </si>
  <si>
    <t>Geef de omvang a.h.v. een percentage of een breukdeel</t>
  </si>
  <si>
    <t>Gesitueerd:</t>
  </si>
  <si>
    <t>straat + huisnummer</t>
  </si>
  <si>
    <t>postnummer + lokaliteit</t>
  </si>
  <si>
    <t>Geef het adres van het belangrijkste onderdeel van een samengesteld onroerend goed</t>
  </si>
  <si>
    <t>Wijze van realisatie:</t>
  </si>
  <si>
    <t>Eerst ingeschreven hypothecaire schuldeiser</t>
  </si>
  <si>
    <t>Derde ingeschreven hypothecaire schuldeiser</t>
  </si>
  <si>
    <t>Tweede ingeschreven hypothecaire schuldeiser</t>
  </si>
  <si>
    <t>bv. NV KBC Bank, NV ING België, Massa schuldeisers, …</t>
  </si>
  <si>
    <t>Geef de naam van de 1°, 2° en 3° ingeschreven hyp. SE.</t>
  </si>
  <si>
    <t>Indien er geen 3°, 2° of 1° hyp SE is, geef dan in de cellen een "-" in.</t>
  </si>
  <si>
    <t>Heeft de eerst ingeschreven hypothecaire schuldeiser zijn akkoord bevestigd met de hierna gedetailleerde begroting van de kosten en ereloon?</t>
  </si>
  <si>
    <t>3.   AFZONDERLIJK ERELOON - artikel 8 KB 26/04/2018</t>
  </si>
  <si>
    <t>Berekeningsbasis</t>
  </si>
  <si>
    <t>kopie notariële verkoopakte / kopie proces(sen)-verbaal van openbare verkoping</t>
  </si>
  <si>
    <t xml:space="preserve">ontwerp van proces-verbaal van rangregeling / minnelijke verdeling </t>
  </si>
  <si>
    <t>Akkoord hypothecaire schuldeiser met begroting kosten en ereloon</t>
  </si>
  <si>
    <t>4.1. Samenvattend overzicht gerechtskosten en kosten aan derden</t>
  </si>
  <si>
    <t>4.2. Artikel 7, § 1 KB 26/04/2018: retributies en kosten voortvloeiend uit toepassing wet</t>
  </si>
  <si>
    <t>4.3. Artikel 7, § 2 KB 26/04/2018: kosten met voorafgaande machtiging RC</t>
  </si>
  <si>
    <t>5. INVENTARIS BIJGEVOEGDE STUKKEN</t>
  </si>
  <si>
    <t>Retributies en kosten uit de wet (art. 7, § 1 KB)</t>
  </si>
  <si>
    <t>Kosten met machtiging RC (art. 7,  § 2 KB)</t>
  </si>
  <si>
    <t>5.1. Artikel 7, § 1 KB 26/04/2018: retributies en kosten voortvloeiend uit toepassing wet</t>
  </si>
  <si>
    <t>5.2. Artikel 7, § 2 KB 26/04/2018: kosten met voorafgaande machtiging RC</t>
  </si>
  <si>
    <t>detail van de bedragen uitgekeerd aan de curator na rangregeling / verdeling</t>
  </si>
  <si>
    <t>4. HET PASSIEF VAN HET FAILLISSEMENT</t>
  </si>
  <si>
    <t>6.   ERELOON op teruggeïnde en gerealiseerde activa: artikel 4, § 1, 1° en 6, §§ 1 en 2 K.B. 26/04/2018</t>
  </si>
  <si>
    <t>+</t>
  </si>
  <si>
    <t>&gt; ereloon</t>
  </si>
  <si>
    <t>TOTAAL</t>
  </si>
  <si>
    <t>subtotaal</t>
  </si>
  <si>
    <t>&gt; btw 21 %</t>
  </si>
  <si>
    <t>&gt; een beschikbaar actief van</t>
  </si>
  <si>
    <t>&gt; Er is een gerealiseerd actief van:</t>
  </si>
  <si>
    <t>hetzij</t>
  </si>
  <si>
    <t>&gt; hoofdsom</t>
  </si>
  <si>
    <t>&gt; btw</t>
  </si>
  <si>
    <t>&gt; De aanrekenbare kosten kunnen met actief worden voldaan ten bedrage van:</t>
  </si>
  <si>
    <r>
      <t xml:space="preserve">Gelet op de omvang van het beschikbare actief, de aanrekenbare kosten, het BTW-statuut van de gefailleerde en artikel 9 van het KB van 26/04/2018, verzoekt de curator de rechtbank om </t>
    </r>
    <r>
      <rPr>
        <b/>
        <sz val="9"/>
        <color theme="1"/>
        <rFont val="Arial"/>
        <family val="2"/>
      </rPr>
      <t>het ereloon</t>
    </r>
    <r>
      <rPr>
        <sz val="9"/>
        <color theme="1"/>
        <rFont val="Arial"/>
        <family val="2"/>
      </rPr>
      <t xml:space="preserve"> op teruggeïnde en gerealiseerde activa zoals bedoeld in artikel 4, § 1, 1° en 6, §§ 1 en 2 K.B. 26/04/2018, te</t>
    </r>
    <r>
      <rPr>
        <b/>
        <sz val="9"/>
        <color theme="1"/>
        <rFont val="Arial"/>
        <family val="2"/>
      </rPr>
      <t xml:space="preserve"> bepalen</t>
    </r>
    <r>
      <rPr>
        <sz val="9"/>
        <color theme="1"/>
        <rFont val="Arial"/>
        <family val="2"/>
      </rPr>
      <t xml:space="preserve"> op:</t>
    </r>
  </si>
  <si>
    <t>7.   AFREKENING - tenlastelegging van de Belgische Staat</t>
  </si>
  <si>
    <t>A.1.</t>
  </si>
  <si>
    <t>&gt; kosten beheer en vereffening (incl. ereloon) ten belope van</t>
  </si>
  <si>
    <t>ereloon, exclusief BTW, als volgt berekend:</t>
  </si>
  <si>
    <t>De curator zou in overeenstemming met  artikel 6  van het KB 26/04/2018, principieel aanspraak kunnen maken op een</t>
  </si>
  <si>
    <t>8. SLUITING BIJ GEBREK AAN ACTIEF</t>
  </si>
  <si>
    <t>9. INVENTARIS BIJGEVOEGDE STUKKEN</t>
  </si>
  <si>
    <t>het ereloon van de curator zou bepalen op het bedrag van:</t>
  </si>
  <si>
    <t>Geef in deze cel aan of u toepassing wil maken van een correctiecoëfficiënt.</t>
  </si>
  <si>
    <t>De tekst van de rubriek zal automatisch wijzigen van zodra cel M225 in ingevuld. Vul wel het bedrag van de kost van oproeping van de SE's in.</t>
  </si>
  <si>
    <t>Geef in deze cel aan of u een vergoeding voor bijkomende kosten wenst zoals voorzien in artikel 7, § 3 KB 26/04/2018.</t>
  </si>
  <si>
    <t>Voorbehouden griffie</t>
  </si>
  <si>
    <t>Actief op boedelrekening</t>
  </si>
  <si>
    <t>AKO betaald boedelrekening</t>
  </si>
  <si>
    <t>Rubriekrekening</t>
  </si>
  <si>
    <t>D&amp;Ckas</t>
  </si>
  <si>
    <t>Cumul</t>
  </si>
  <si>
    <t>beschikbaar saldo</t>
  </si>
  <si>
    <t>AKO niet betaald boedelrekening</t>
  </si>
  <si>
    <r>
      <t xml:space="preserve">Bij het aanklikken van sommige cellen, zal een </t>
    </r>
    <r>
      <rPr>
        <b/>
        <sz val="9"/>
        <rFont val="Arial"/>
        <family val="2"/>
      </rPr>
      <t>geel kader</t>
    </r>
    <r>
      <rPr>
        <sz val="9"/>
        <rFont val="Arial"/>
        <family val="2"/>
      </rPr>
      <t xml:space="preserve"> verschijnen met verduidelijkingen
U kan dit kader </t>
    </r>
    <r>
      <rPr>
        <b/>
        <sz val="9"/>
        <rFont val="Arial"/>
        <family val="2"/>
      </rPr>
      <t>verplaatsen</t>
    </r>
    <r>
      <rPr>
        <sz val="9"/>
        <rFont val="Arial"/>
        <family val="2"/>
      </rPr>
      <t xml:space="preserve"> door er op links te klikken, vast te houden en te verslepen.
U kan het kader laten </t>
    </r>
    <r>
      <rPr>
        <b/>
        <sz val="9"/>
        <rFont val="Arial"/>
        <family val="2"/>
      </rPr>
      <t>verdwijnen</t>
    </r>
    <r>
      <rPr>
        <sz val="9"/>
        <rFont val="Arial"/>
        <family val="2"/>
      </rPr>
      <t xml:space="preserve"> door op </t>
    </r>
    <r>
      <rPr>
        <i/>
        <sz val="9"/>
        <rFont val="Arial"/>
        <family val="2"/>
      </rPr>
      <t>Esc</t>
    </r>
    <r>
      <rPr>
        <sz val="9"/>
        <rFont val="Arial"/>
        <family val="2"/>
      </rPr>
      <t xml:space="preserve"> te drukken.</t>
    </r>
  </si>
  <si>
    <r>
      <t>Zolang er in de linkse kolom ergens een "</t>
    </r>
    <r>
      <rPr>
        <sz val="9"/>
        <color rgb="FFFF0000"/>
        <rFont val="Arial"/>
        <family val="2"/>
      </rPr>
      <t>►</t>
    </r>
    <r>
      <rPr>
        <sz val="9"/>
        <rFont val="Arial"/>
        <family val="2"/>
      </rPr>
      <t>" figureert, zal de</t>
    </r>
    <r>
      <rPr>
        <sz val="9"/>
        <color rgb="FFFF0000"/>
        <rFont val="Arial"/>
        <family val="2"/>
      </rPr>
      <t xml:space="preserve"> </t>
    </r>
    <r>
      <rPr>
        <b/>
        <sz val="9"/>
        <color rgb="FFFF0000"/>
        <rFont val="Arial"/>
        <family val="2"/>
      </rPr>
      <t>X</t>
    </r>
    <r>
      <rPr>
        <sz val="9"/>
        <color rgb="FFFF0000"/>
        <rFont val="Arial"/>
        <family val="2"/>
      </rPr>
      <t xml:space="preserve"> </t>
    </r>
    <r>
      <rPr>
        <sz val="9"/>
        <rFont val="Arial"/>
        <family val="2"/>
      </rPr>
      <t xml:space="preserve">hiernaast en op de overige plaatsen </t>
    </r>
    <r>
      <rPr>
        <b/>
        <sz val="9"/>
        <rFont val="Arial"/>
        <family val="2"/>
      </rPr>
      <t>niet</t>
    </r>
    <r>
      <rPr>
        <sz val="9"/>
        <rFont val="Arial"/>
        <family val="2"/>
      </rPr>
      <t xml:space="preserve"> verdwijnen.</t>
    </r>
  </si>
  <si>
    <r>
      <t xml:space="preserve">Geef de op vandaag gekende index van de consumptieprijzen, berekend op de basis 2013.
Indexen zijn te raadplegen op </t>
    </r>
    <r>
      <rPr>
        <b/>
        <sz val="9"/>
        <rFont val="Arial"/>
        <family val="2"/>
      </rPr>
      <t>https://statbel.fgov.be</t>
    </r>
  </si>
  <si>
    <r>
      <rPr>
        <b/>
        <sz val="9"/>
        <rFont val="Arial"/>
        <family val="2"/>
      </rPr>
      <t>NvBR</t>
    </r>
    <r>
      <rPr>
        <sz val="9"/>
        <rFont val="Arial"/>
        <family val="2"/>
      </rPr>
      <t xml:space="preserve"> = niet geïnd via een boedelrekening (rubriekrekening of rekening D&amp;C-kas).</t>
    </r>
  </si>
  <si>
    <r>
      <t xml:space="preserve">Gebruik in de kolom </t>
    </r>
    <r>
      <rPr>
        <b/>
        <sz val="9"/>
        <rFont val="Arial"/>
        <family val="2"/>
      </rPr>
      <t>NvBR</t>
    </r>
    <r>
      <rPr>
        <sz val="9"/>
        <rFont val="Arial"/>
        <family val="2"/>
      </rPr>
      <t xml:space="preserve"> via de aangeboden keuzelijst een "x" om aan te duiden dat een actiefbestanddeel niet werd geïnd via een boedelrekenening.
Indien u een ingevoerde X wil verwijderen, selecteer dan de cel en druk de knop "delete".</t>
    </r>
  </si>
  <si>
    <r>
      <t>Sla geen acht op het grijs "</t>
    </r>
    <r>
      <rPr>
        <sz val="9"/>
        <color theme="0" tint="-0.499984740745262"/>
        <rFont val="Arial"/>
        <family val="2"/>
      </rPr>
      <t>►</t>
    </r>
    <r>
      <rPr>
        <sz val="9"/>
        <rFont val="Arial"/>
        <family val="2"/>
      </rPr>
      <t>" dat kan verschijnen links van een ingevulde cel. Dit is louter een aanduiding voor de griffiediensten.</t>
    </r>
  </si>
  <si>
    <r>
      <rPr>
        <sz val="9"/>
        <color rgb="FFFF0000"/>
        <rFont val="Arial"/>
        <family val="2"/>
      </rPr>
      <t>Vul deze cel enkel in wanneer de BTW verlegbaar is.</t>
    </r>
    <r>
      <rPr>
        <sz val="9"/>
        <rFont val="Arial"/>
        <family val="2"/>
      </rPr>
      <t xml:space="preserve">
Geef percentage waartegen BTW verlegbaar is. Enkel getal, geen %-teken.</t>
    </r>
  </si>
  <si>
    <t>Sla geen acht op het grijs "►" dat kan verschijnen links van een ingevulde cel. Dit is louter een aanduiding voor de griffiediensten.</t>
  </si>
  <si>
    <t>4.2. Toepassing correctiecoëfficiënt: artikel 6, § 3 K.B. 26/04/2018</t>
  </si>
  <si>
    <t>andere</t>
  </si>
  <si>
    <r>
      <t xml:space="preserve">Vul hier </t>
    </r>
    <r>
      <rPr>
        <b/>
        <sz val="9"/>
        <rFont val="Arial"/>
        <family val="2"/>
      </rPr>
      <t xml:space="preserve">JA </t>
    </r>
    <r>
      <rPr>
        <sz val="9"/>
        <rFont val="Arial"/>
        <family val="2"/>
      </rPr>
      <t xml:space="preserve">in wanneer de failliete massa geen enkele uitkering bekomt van de verkoopprijs. Wanneer een deel van de verkoopprijs (niet het ereloon en de kosten van de curator) aan de failliete massa wordt uitbetaald vul dan </t>
    </r>
    <r>
      <rPr>
        <b/>
        <sz val="9"/>
        <rFont val="Arial"/>
        <family val="2"/>
      </rPr>
      <t>NEEN</t>
    </r>
    <r>
      <rPr>
        <sz val="9"/>
        <rFont val="Arial"/>
        <family val="2"/>
      </rPr>
      <t xml:space="preserve"> in.</t>
    </r>
  </si>
  <si>
    <t>De bedragen worden slechts ingevuld wanneer de relevante btw-informatie hiervoor wordt opgegeven.</t>
  </si>
  <si>
    <t>Het ereloon wordt berekend binnen de marges van het beschikbaar actief, na aanzuivering van de kosten.</t>
  </si>
  <si>
    <r>
      <t>BTW-statuut te bepalen via raadpleging</t>
    </r>
    <r>
      <rPr>
        <b/>
        <sz val="9"/>
        <rFont val="Arial"/>
        <family val="2"/>
      </rPr>
      <t xml:space="preserve"> INTERVAT</t>
    </r>
  </si>
  <si>
    <r>
      <t xml:space="preserve">Nummer en voeg de stukken onder 1, 2, 3 en 4 </t>
    </r>
    <r>
      <rPr>
        <b/>
        <sz val="9"/>
        <rFont val="Arial"/>
        <family val="2"/>
      </rPr>
      <t>zeker</t>
    </r>
    <r>
      <rPr>
        <sz val="9"/>
        <rFont val="Arial"/>
        <family val="2"/>
      </rPr>
      <t xml:space="preserve"> bij</t>
    </r>
  </si>
  <si>
    <r>
      <t xml:space="preserve">Log in &gt; in eigen naam &gt; Knop </t>
    </r>
    <r>
      <rPr>
        <i/>
        <sz val="9"/>
        <rFont val="Arial"/>
        <family val="2"/>
      </rPr>
      <t>Intervat</t>
    </r>
    <r>
      <rPr>
        <sz val="9"/>
        <rFont val="Arial"/>
        <family val="2"/>
      </rPr>
      <t xml:space="preserve"> &gt; </t>
    </r>
    <r>
      <rPr>
        <i/>
        <sz val="9"/>
        <rFont val="Arial"/>
        <family val="2"/>
      </rPr>
      <t>BTW-regelingen</t>
    </r>
    <r>
      <rPr>
        <sz val="9"/>
        <rFont val="Arial"/>
        <family val="2"/>
      </rPr>
      <t xml:space="preserve"> &gt; geef BTWnr. In</t>
    </r>
  </si>
  <si>
    <t>Lokaliteit</t>
  </si>
  <si>
    <t>Zijn alle betwistingen afgehandeld ?</t>
  </si>
  <si>
    <t>Zijn alle beschikbare activa gerealiseerd ?</t>
  </si>
  <si>
    <t xml:space="preserve">Zijn er provisies op kosten en/of ereloon bepaald ? </t>
  </si>
  <si>
    <t>Werd een rubriekrekening geopend ?</t>
  </si>
  <si>
    <t>Stand van de rekening bij de D&amp;Ckas</t>
  </si>
  <si>
    <t>Zijn alle beschikbare activa te gelde gemaakt ?</t>
  </si>
  <si>
    <t>uittreksels / overzicht verrichtingen van de geïndividualiseerde bankrekening</t>
  </si>
  <si>
    <t>Nummer vanaf 4, de volgende stukken opvolgend zo neergelegd</t>
  </si>
  <si>
    <t>Nummer en voeg vanaf hier stukken bij naar eigen wens</t>
  </si>
  <si>
    <t>Zet dit bestand in een pdf om neer te leggen in Regsol.</t>
  </si>
  <si>
    <t>Postnr. en lokaliteit</t>
  </si>
  <si>
    <t>Lokaliteit = postnummer + gemeente/stad</t>
  </si>
  <si>
    <t>Maximum drie bijkomende lijnen of 153 tekens (incl. spaties).</t>
  </si>
  <si>
    <t>Indien u aan de beschrijving van het OG een bijkomende verduidelijking wenst aan te brengen, breng dit in op het witte, niet omrande vlak.</t>
  </si>
  <si>
    <t>Nummer vanaf 4, de volgende stukken opvolgend als ze worden neergelegd</t>
  </si>
  <si>
    <t>Is een BTW-nummer actief volgens de raadpleging INTERVAT ?</t>
  </si>
  <si>
    <t>V.2024.07.03-27</t>
  </si>
  <si>
    <t>Nummer vanaf 5, de volgende stukken opvolgend zo neergelegd</t>
  </si>
  <si>
    <t>Afdruk van scherm INTERVAT en/of uitleg BTW-statuut</t>
  </si>
  <si>
    <t>Ontwerp afrekening op basis van huidige cijfers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</si>
</sst>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0&quot;000&quot;.&quot;000&quot;.&quot;000"/>
    <numFmt numFmtId="165" formatCode="#,##0.00_ ;[Red]\-#,##0.00\ "/>
    <numFmt numFmtId="166" formatCode="#,##0.00\ [$EUR]"/>
    <numFmt numFmtId="167" formatCode="#,##0.00\ &quot; EUR&quot;;[Red]\-#,##0.00\ &quot; EUR&quot;"/>
    <numFmt numFmtId="168" formatCode="#,##0.00\ [$EUR];[Red]\-#,##0.00\ [$EUR]"/>
    <numFmt numFmtId="169" formatCode="#,##0.00\ &quot; EUR&quot;"/>
    <numFmt numFmtId="170" formatCode="d\ mmmm\ yyyy"/>
    <numFmt numFmtId="171" formatCode="000#"/>
  </numFmts>
  <fonts count="40" x14ac:knownFonts="1">
    <font>
      <sz val="11"/>
      <color theme="1"/>
      <name val="Calibri"/>
      <family val="2"/>
      <scheme val="minor"/>
    </font>
    <font>
      <sz val="9"/>
      <color theme="1"/>
      <name val="Arial"/>
      <family val="2"/>
    </font>
    <font>
      <sz val="9"/>
      <color rgb="FF0070C0"/>
      <name val="Arial"/>
      <family val="2"/>
    </font>
    <font>
      <sz val="16"/>
      <color rgb="FF0070C0"/>
      <name val="Arial"/>
      <family val="2"/>
    </font>
    <font>
      <b/>
      <sz val="12"/>
      <color theme="1"/>
      <name val="Arial"/>
      <family val="2"/>
    </font>
    <font>
      <b/>
      <sz val="9"/>
      <color theme="1"/>
      <name val="Arial"/>
      <family val="2"/>
    </font>
    <font>
      <sz val="9"/>
      <color rgb="FFFF0000"/>
      <name val="Arial"/>
      <family val="2"/>
    </font>
    <font>
      <b/>
      <sz val="10"/>
      <color rgb="FFFF0000"/>
      <name val="Arial"/>
      <family val="2"/>
    </font>
    <font>
      <i/>
      <sz val="9"/>
      <color theme="1"/>
      <name val="Arial"/>
      <family val="2"/>
    </font>
    <font>
      <b/>
      <u/>
      <sz val="10"/>
      <color rgb="FFFF0000"/>
      <name val="Arial"/>
      <family val="2"/>
    </font>
    <font>
      <i/>
      <sz val="8"/>
      <color theme="1"/>
      <name val="Arial"/>
      <family val="2"/>
    </font>
    <font>
      <i/>
      <sz val="7"/>
      <color theme="1"/>
      <name val="Arial"/>
      <family val="2"/>
    </font>
    <font>
      <b/>
      <i/>
      <sz val="7"/>
      <color theme="1"/>
      <name val="Arial"/>
      <family val="2"/>
    </font>
    <font>
      <sz val="8"/>
      <color rgb="FF0000FF"/>
      <name val="Arial"/>
      <family val="2"/>
    </font>
    <font>
      <sz val="8"/>
      <name val="Arial"/>
      <family val="2"/>
    </font>
    <font>
      <i/>
      <u/>
      <sz val="9"/>
      <color rgb="FF0070C0"/>
      <name val="Arial"/>
      <family val="2"/>
    </font>
    <font>
      <sz val="72"/>
      <color rgb="FFFF0000"/>
      <name val="Wingdings"/>
      <charset val="2"/>
    </font>
    <font>
      <sz val="110"/>
      <color rgb="FFFF0000"/>
      <name val="Wingdings"/>
      <charset val="2"/>
    </font>
    <font>
      <sz val="80"/>
      <color rgb="FFFF0000"/>
      <name val="Wingdings"/>
      <charset val="2"/>
    </font>
    <font>
      <sz val="9"/>
      <color theme="0" tint="-0.34998626667073579"/>
      <name val="Arial"/>
      <family val="2"/>
    </font>
    <font>
      <sz val="9"/>
      <name val="Arial"/>
      <family val="2"/>
    </font>
    <font>
      <sz val="8"/>
      <color theme="1"/>
      <name val="Arial"/>
      <family val="2"/>
    </font>
    <font>
      <b/>
      <sz val="9"/>
      <color rgb="FFFF0000"/>
      <name val="Arial"/>
      <family val="2"/>
    </font>
    <font>
      <b/>
      <sz val="10"/>
      <color theme="1"/>
      <name val="Arial"/>
      <family val="2"/>
    </font>
    <font>
      <sz val="7"/>
      <color theme="1"/>
      <name val="Arial"/>
      <family val="2"/>
    </font>
    <font>
      <b/>
      <sz val="7"/>
      <color theme="1"/>
      <name val="Arial"/>
      <family val="2"/>
    </font>
    <font>
      <b/>
      <sz val="9"/>
      <color theme="1" tint="0.499984740745262"/>
      <name val="Arial"/>
      <family val="2"/>
    </font>
    <font>
      <b/>
      <sz val="22"/>
      <color rgb="FFFF0000"/>
      <name val="Wingdings"/>
      <charset val="2"/>
    </font>
    <font>
      <sz val="6"/>
      <color theme="0" tint="-0.499984740745262"/>
      <name val="Arial"/>
      <family val="2"/>
    </font>
    <font>
      <b/>
      <sz val="9"/>
      <name val="Arial"/>
      <family val="2"/>
    </font>
    <font>
      <i/>
      <sz val="9"/>
      <name val="Arial"/>
      <family val="2"/>
    </font>
    <font>
      <sz val="11"/>
      <name val="Calibri"/>
      <family val="2"/>
      <scheme val="minor"/>
    </font>
    <font>
      <sz val="16"/>
      <name val="Arial"/>
      <family val="2"/>
    </font>
    <font>
      <i/>
      <u/>
      <sz val="9"/>
      <name val="Arial"/>
      <family val="2"/>
    </font>
    <font>
      <sz val="9"/>
      <color theme="0" tint="-0.499984740745262"/>
      <name val="Arial"/>
      <family val="2"/>
    </font>
    <font>
      <sz val="9"/>
      <color theme="1" tint="0.499984740745262"/>
      <name val="Arial"/>
      <family val="2"/>
    </font>
    <font>
      <sz val="8"/>
      <color theme="1"/>
      <name val="Arial Narrow"/>
      <family val="2"/>
    </font>
    <font>
      <b/>
      <sz val="16"/>
      <name val="Arial"/>
      <family val="2"/>
    </font>
    <font>
      <sz val="12"/>
      <color theme="0"/>
      <name val="Calibri"/>
      <family val="2"/>
      <scheme val="minor"/>
    </font>
    <font>
      <sz val="2"/>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9900"/>
        <bgColor indexed="64"/>
      </patternFill>
    </fill>
    <fill>
      <patternFill patternType="solid">
        <fgColor rgb="FF00FFCC"/>
        <bgColor indexed="64"/>
      </patternFill>
    </fill>
    <fill>
      <patternFill patternType="solid">
        <fgColor rgb="FFDEDEDE"/>
        <bgColor indexed="64"/>
      </patternFill>
    </fill>
  </fills>
  <borders count="47">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bottom style="hair">
        <color indexed="64"/>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auto="1"/>
      </left>
      <right/>
      <top style="thin">
        <color indexed="64"/>
      </top>
      <bottom style="hair">
        <color indexed="64"/>
      </bottom>
      <diagonal/>
    </border>
    <border>
      <left/>
      <right style="hair">
        <color auto="1"/>
      </right>
      <top style="thin">
        <color indexed="64"/>
      </top>
      <bottom style="hair">
        <color auto="1"/>
      </bottom>
      <diagonal/>
    </border>
    <border>
      <left style="hair">
        <color auto="1"/>
      </left>
      <right style="hair">
        <color auto="1"/>
      </right>
      <top style="hair">
        <color auto="1"/>
      </top>
      <bottom style="hair">
        <color auto="1"/>
      </bottom>
      <diagonal/>
    </border>
    <border>
      <left style="hair">
        <color indexed="64"/>
      </left>
      <right style="hair">
        <color indexed="64"/>
      </right>
      <top style="thin">
        <color indexed="64"/>
      </top>
      <bottom style="hair">
        <color auto="1"/>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s>
  <cellStyleXfs count="1">
    <xf numFmtId="0" fontId="0" fillId="0" borderId="0"/>
  </cellStyleXfs>
  <cellXfs count="473">
    <xf numFmtId="0" fontId="0" fillId="0" borderId="0" xfId="0"/>
    <xf numFmtId="0" fontId="3" fillId="0" borderId="0" xfId="0" applyFont="1" applyAlignment="1" applyProtection="1">
      <alignment horizontal="center" vertical="center"/>
    </xf>
    <xf numFmtId="0" fontId="1" fillId="0" borderId="0" xfId="0" applyFont="1" applyAlignment="1" applyProtection="1">
      <alignment vertical="center"/>
    </xf>
    <xf numFmtId="166" fontId="1" fillId="0" borderId="24" xfId="0" applyNumberFormat="1" applyFont="1" applyFill="1" applyBorder="1" applyAlignment="1" applyProtection="1">
      <alignment vertical="center" shrinkToFit="1"/>
    </xf>
    <xf numFmtId="166" fontId="1" fillId="0" borderId="26" xfId="0" applyNumberFormat="1" applyFont="1" applyFill="1" applyBorder="1" applyAlignment="1" applyProtection="1">
      <alignment vertical="center" shrinkToFit="1"/>
    </xf>
    <xf numFmtId="166" fontId="1" fillId="0" borderId="26" xfId="0" applyNumberFormat="1" applyFont="1" applyFill="1" applyBorder="1" applyAlignment="1" applyProtection="1">
      <alignment horizontal="center" vertical="center" shrinkToFit="1"/>
    </xf>
    <xf numFmtId="0" fontId="1" fillId="0" borderId="13" xfId="0" applyNumberFormat="1" applyFont="1" applyBorder="1" applyAlignment="1" applyProtection="1">
      <alignment horizontal="left" vertical="center"/>
    </xf>
    <xf numFmtId="0" fontId="1" fillId="0" borderId="14" xfId="0" applyNumberFormat="1" applyFont="1" applyBorder="1" applyAlignment="1" applyProtection="1">
      <alignment horizontal="left" vertical="center"/>
    </xf>
    <xf numFmtId="0" fontId="1" fillId="0" borderId="18" xfId="0" applyNumberFormat="1" applyFont="1" applyBorder="1" applyAlignment="1" applyProtection="1">
      <alignment horizontal="left" vertical="center"/>
    </xf>
    <xf numFmtId="167" fontId="8" fillId="0" borderId="13" xfId="0" applyNumberFormat="1" applyFont="1" applyBorder="1" applyAlignment="1" applyProtection="1">
      <alignment vertical="center"/>
    </xf>
    <xf numFmtId="167" fontId="1" fillId="0" borderId="14" xfId="0" applyNumberFormat="1" applyFont="1" applyBorder="1" applyAlignment="1" applyProtection="1">
      <alignment vertical="center"/>
    </xf>
    <xf numFmtId="167" fontId="1" fillId="0" borderId="30" xfId="0" applyNumberFormat="1" applyFont="1" applyBorder="1" applyAlignment="1" applyProtection="1">
      <alignment vertical="center"/>
    </xf>
    <xf numFmtId="0" fontId="5" fillId="0" borderId="16" xfId="0" applyFont="1" applyBorder="1" applyAlignment="1" applyProtection="1">
      <alignment vertical="center"/>
    </xf>
    <xf numFmtId="0" fontId="5" fillId="0" borderId="14" xfId="0" applyFont="1" applyBorder="1" applyAlignment="1" applyProtection="1">
      <alignment vertical="center"/>
    </xf>
    <xf numFmtId="0" fontId="5" fillId="0" borderId="15" xfId="0" applyFont="1" applyBorder="1" applyAlignment="1" applyProtection="1">
      <alignment vertical="center" shrinkToFit="1"/>
    </xf>
    <xf numFmtId="0" fontId="5" fillId="0" borderId="0" xfId="0" applyFont="1" applyBorder="1" applyAlignment="1" applyProtection="1">
      <alignment vertical="center"/>
    </xf>
    <xf numFmtId="166" fontId="5" fillId="0" borderId="0" xfId="0" applyNumberFormat="1" applyFont="1" applyBorder="1" applyAlignment="1" applyProtection="1">
      <alignment vertical="center" shrinkToFit="1"/>
    </xf>
    <xf numFmtId="0" fontId="5" fillId="0" borderId="0" xfId="0" applyFont="1" applyBorder="1" applyAlignment="1" applyProtection="1">
      <alignment vertical="center" shrinkToFit="1"/>
    </xf>
    <xf numFmtId="0" fontId="5" fillId="0" borderId="17" xfId="0" applyFont="1" applyFill="1" applyBorder="1" applyAlignment="1" applyProtection="1">
      <alignment vertical="center"/>
    </xf>
    <xf numFmtId="0" fontId="1" fillId="0" borderId="1" xfId="0" applyFont="1" applyBorder="1" applyAlignment="1" applyProtection="1">
      <alignment horizontal="center" vertical="center" shrinkToFit="1"/>
    </xf>
    <xf numFmtId="0" fontId="1" fillId="0" borderId="2" xfId="0" applyFont="1" applyBorder="1" applyAlignment="1" applyProtection="1">
      <alignment horizontal="center" vertical="center" shrinkToFit="1"/>
    </xf>
    <xf numFmtId="9" fontId="1" fillId="0" borderId="1" xfId="0" applyNumberFormat="1" applyFont="1" applyBorder="1" applyAlignment="1" applyProtection="1">
      <alignment horizontal="center" vertical="center" shrinkToFit="1"/>
    </xf>
    <xf numFmtId="0" fontId="1" fillId="0" borderId="4" xfId="0" applyFont="1" applyBorder="1" applyAlignment="1" applyProtection="1">
      <alignment horizontal="center" vertical="center" shrinkToFit="1"/>
    </xf>
    <xf numFmtId="0" fontId="1" fillId="0" borderId="5" xfId="0" applyFont="1" applyBorder="1" applyAlignment="1" applyProtection="1">
      <alignment horizontal="center" vertical="center" shrinkToFit="1"/>
    </xf>
    <xf numFmtId="9" fontId="1" fillId="0" borderId="4" xfId="0" applyNumberFormat="1" applyFont="1" applyBorder="1" applyAlignment="1" applyProtection="1">
      <alignment horizontal="center" vertical="center" shrinkToFit="1"/>
    </xf>
    <xf numFmtId="0" fontId="1" fillId="0" borderId="7"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9" fontId="1" fillId="0" borderId="7" xfId="0" applyNumberFormat="1" applyFont="1" applyBorder="1" applyAlignment="1" applyProtection="1">
      <alignment horizontal="center" vertical="center" shrinkToFit="1"/>
    </xf>
    <xf numFmtId="0" fontId="5" fillId="0" borderId="18" xfId="0" applyFont="1" applyBorder="1" applyAlignment="1" applyProtection="1">
      <alignment vertical="center" shrinkToFit="1"/>
    </xf>
    <xf numFmtId="4" fontId="1" fillId="0" borderId="0" xfId="0" applyNumberFormat="1" applyFont="1" applyBorder="1" applyAlignment="1" applyProtection="1">
      <alignment vertical="center"/>
    </xf>
    <xf numFmtId="0" fontId="12" fillId="0" borderId="0" xfId="0" applyFont="1" applyBorder="1" applyAlignment="1" applyProtection="1">
      <alignment vertical="center"/>
    </xf>
    <xf numFmtId="0" fontId="5"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0" xfId="0" applyFont="1" applyAlignment="1" applyProtection="1">
      <alignment horizontal="center" vertical="center"/>
    </xf>
    <xf numFmtId="0" fontId="6" fillId="0" borderId="0" xfId="0" applyFont="1" applyAlignment="1" applyProtection="1">
      <alignment horizontal="center" vertical="center"/>
    </xf>
    <xf numFmtId="0" fontId="2" fillId="0" borderId="0" xfId="0" applyFont="1" applyAlignment="1" applyProtection="1">
      <alignment vertical="center"/>
    </xf>
    <xf numFmtId="0" fontId="7" fillId="3" borderId="0" xfId="0" applyFont="1" applyFill="1" applyAlignment="1" applyProtection="1">
      <alignment horizontal="justify" vertical="center" wrapText="1"/>
    </xf>
    <xf numFmtId="0" fontId="1" fillId="0" borderId="10" xfId="0" applyFont="1" applyBorder="1" applyAlignment="1" applyProtection="1">
      <alignment vertical="center"/>
    </xf>
    <xf numFmtId="0" fontId="1" fillId="0" borderId="11" xfId="0" applyFont="1" applyBorder="1" applyAlignment="1" applyProtection="1">
      <alignment vertical="center"/>
    </xf>
    <xf numFmtId="0" fontId="1" fillId="0" borderId="12" xfId="0" applyFont="1" applyBorder="1" applyAlignment="1" applyProtection="1">
      <alignment vertical="center"/>
    </xf>
    <xf numFmtId="0" fontId="1" fillId="0" borderId="4" xfId="0" applyFont="1" applyBorder="1" applyAlignment="1" applyProtection="1">
      <alignment vertical="center"/>
    </xf>
    <xf numFmtId="0" fontId="1" fillId="0" borderId="5" xfId="0" applyFont="1" applyBorder="1" applyAlignment="1" applyProtection="1">
      <alignment vertical="center"/>
    </xf>
    <xf numFmtId="0" fontId="1" fillId="0" borderId="6" xfId="0" applyFont="1" applyBorder="1" applyAlignment="1" applyProtection="1">
      <alignment vertical="center"/>
    </xf>
    <xf numFmtId="0" fontId="17" fillId="0" borderId="30" xfId="0" applyFont="1" applyBorder="1" applyAlignment="1" applyProtection="1">
      <alignment horizontal="center" vertical="center"/>
    </xf>
    <xf numFmtId="0" fontId="17" fillId="0" borderId="0" xfId="0" applyFont="1" applyAlignment="1" applyProtection="1">
      <alignment horizontal="center" vertical="center"/>
    </xf>
    <xf numFmtId="0" fontId="4" fillId="0" borderId="0" xfId="0" applyFont="1" applyAlignment="1" applyProtection="1">
      <alignment horizontal="center" vertical="center"/>
    </xf>
    <xf numFmtId="0" fontId="17" fillId="0" borderId="0" xfId="0" applyFont="1" applyBorder="1" applyAlignment="1" applyProtection="1">
      <alignment horizontal="center" vertical="center"/>
    </xf>
    <xf numFmtId="0" fontId="5" fillId="0" borderId="0" xfId="0" applyFont="1" applyAlignment="1" applyProtection="1">
      <alignment vertical="center"/>
    </xf>
    <xf numFmtId="0" fontId="1" fillId="0" borderId="17" xfId="0" applyFont="1" applyBorder="1" applyAlignment="1" applyProtection="1">
      <alignment vertical="center"/>
    </xf>
    <xf numFmtId="0" fontId="5" fillId="0" borderId="14" xfId="0" applyFont="1" applyBorder="1" applyAlignment="1" applyProtection="1">
      <alignment horizontal="left" vertical="center" indent="1"/>
    </xf>
    <xf numFmtId="0" fontId="1" fillId="0" borderId="35" xfId="0" applyFont="1" applyFill="1" applyBorder="1" applyAlignment="1" applyProtection="1">
      <alignment horizontal="center" vertical="center"/>
    </xf>
    <xf numFmtId="0" fontId="1" fillId="0" borderId="35" xfId="0" applyFont="1" applyBorder="1" applyAlignment="1" applyProtection="1">
      <alignment vertical="center"/>
    </xf>
    <xf numFmtId="0" fontId="1" fillId="0" borderId="34" xfId="0" applyFont="1" applyFill="1" applyBorder="1" applyAlignment="1" applyProtection="1">
      <alignment horizontal="center" vertical="center"/>
    </xf>
    <xf numFmtId="0" fontId="1" fillId="0" borderId="34" xfId="0" applyFont="1" applyBorder="1" applyAlignment="1" applyProtection="1">
      <alignment vertical="center"/>
    </xf>
    <xf numFmtId="0" fontId="1" fillId="2" borderId="34" xfId="0" applyFont="1" applyFill="1" applyBorder="1" applyAlignment="1" applyProtection="1">
      <alignment horizontal="center" vertical="center"/>
      <protection locked="0"/>
    </xf>
    <xf numFmtId="0" fontId="19" fillId="0" borderId="5" xfId="0" applyFont="1" applyBorder="1" applyAlignment="1" applyProtection="1">
      <alignment vertical="center"/>
    </xf>
    <xf numFmtId="0" fontId="1" fillId="0" borderId="0" xfId="0" applyFont="1" applyFill="1" applyAlignment="1" applyProtection="1">
      <alignment vertical="center"/>
    </xf>
    <xf numFmtId="0" fontId="5" fillId="0" borderId="23" xfId="0" applyFont="1" applyBorder="1" applyAlignment="1" applyProtection="1">
      <alignment horizontal="center" vertical="center"/>
    </xf>
    <xf numFmtId="0" fontId="1" fillId="0" borderId="21" xfId="0" applyFont="1" applyBorder="1" applyAlignment="1" applyProtection="1">
      <alignment vertical="center"/>
    </xf>
    <xf numFmtId="0" fontId="1" fillId="0" borderId="19" xfId="0" applyFont="1" applyBorder="1" applyAlignment="1" applyProtection="1">
      <alignment vertical="center"/>
    </xf>
    <xf numFmtId="0" fontId="1" fillId="0" borderId="22" xfId="0" applyFont="1" applyBorder="1" applyAlignment="1" applyProtection="1">
      <alignment vertical="center"/>
    </xf>
    <xf numFmtId="0" fontId="1" fillId="0" borderId="0" xfId="0" applyFont="1" applyBorder="1" applyAlignment="1" applyProtection="1">
      <alignment vertical="center"/>
    </xf>
    <xf numFmtId="169" fontId="1" fillId="0" borderId="13" xfId="0" applyNumberFormat="1" applyFont="1" applyBorder="1" applyAlignment="1" applyProtection="1">
      <alignment horizontal="right" vertical="center"/>
    </xf>
    <xf numFmtId="166" fontId="11" fillId="0" borderId="0" xfId="0" applyNumberFormat="1" applyFont="1" applyFill="1" applyBorder="1" applyAlignment="1" applyProtection="1">
      <alignment vertical="center" shrinkToFit="1"/>
    </xf>
    <xf numFmtId="0" fontId="5" fillId="0" borderId="13" xfId="0" applyFont="1" applyBorder="1" applyAlignment="1" applyProtection="1">
      <alignment vertical="center"/>
    </xf>
    <xf numFmtId="3" fontId="1" fillId="2" borderId="6" xfId="0" applyNumberFormat="1" applyFont="1" applyFill="1" applyBorder="1" applyAlignment="1" applyProtection="1">
      <alignment horizontal="center" vertical="center"/>
      <protection locked="0"/>
    </xf>
    <xf numFmtId="166" fontId="1" fillId="0" borderId="28" xfId="0" applyNumberFormat="1" applyFont="1" applyFill="1" applyBorder="1" applyAlignment="1" applyProtection="1">
      <alignment horizontal="center" vertical="center" shrinkToFit="1"/>
    </xf>
    <xf numFmtId="0" fontId="1" fillId="0" borderId="7"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23" xfId="0" applyFont="1" applyBorder="1" applyAlignment="1" applyProtection="1">
      <alignment horizontal="center" vertical="center"/>
    </xf>
    <xf numFmtId="14" fontId="1" fillId="2" borderId="7" xfId="0" applyNumberFormat="1" applyFont="1" applyFill="1" applyBorder="1" applyAlignment="1" applyProtection="1">
      <alignment horizontal="center" vertical="center"/>
      <protection locked="0"/>
    </xf>
    <xf numFmtId="14" fontId="1" fillId="2" borderId="9"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1" fillId="0" borderId="17" xfId="0" applyNumberFormat="1" applyFont="1" applyBorder="1" applyAlignment="1" applyProtection="1">
      <alignment vertical="center"/>
    </xf>
    <xf numFmtId="0" fontId="1" fillId="0" borderId="18" xfId="0" applyNumberFormat="1" applyFont="1" applyBorder="1" applyAlignment="1" applyProtection="1">
      <alignment vertical="center"/>
    </xf>
    <xf numFmtId="0" fontId="1" fillId="0" borderId="0" xfId="0" applyNumberFormat="1" applyFont="1" applyBorder="1" applyAlignment="1" applyProtection="1">
      <alignment horizontal="right" vertical="center"/>
    </xf>
    <xf numFmtId="0" fontId="1" fillId="0" borderId="37" xfId="0" applyNumberFormat="1" applyFont="1" applyBorder="1" applyAlignment="1" applyProtection="1">
      <alignment horizontal="right" vertical="center"/>
    </xf>
    <xf numFmtId="0" fontId="1" fillId="0" borderId="36" xfId="0" applyNumberFormat="1" applyFont="1" applyBorder="1" applyAlignment="1" applyProtection="1">
      <alignment vertical="center"/>
    </xf>
    <xf numFmtId="0" fontId="1" fillId="0" borderId="11" xfId="0" applyNumberFormat="1" applyFont="1" applyBorder="1" applyAlignment="1" applyProtection="1">
      <alignment vertical="center"/>
    </xf>
    <xf numFmtId="0" fontId="1" fillId="0" borderId="12" xfId="0" applyNumberFormat="1" applyFont="1" applyBorder="1" applyAlignment="1" applyProtection="1">
      <alignment vertical="center"/>
    </xf>
    <xf numFmtId="0" fontId="1" fillId="0" borderId="0" xfId="0" applyNumberFormat="1" applyFont="1" applyBorder="1" applyAlignment="1" applyProtection="1">
      <alignment vertical="center"/>
    </xf>
    <xf numFmtId="0" fontId="1" fillId="0" borderId="37" xfId="0" applyNumberFormat="1" applyFont="1" applyBorder="1" applyAlignment="1" applyProtection="1">
      <alignment vertical="center"/>
    </xf>
    <xf numFmtId="0" fontId="1" fillId="0" borderId="0" xfId="0" applyFont="1" applyBorder="1" applyAlignment="1" applyProtection="1">
      <alignment horizontal="justify" vertical="top" wrapText="1"/>
    </xf>
    <xf numFmtId="0" fontId="1" fillId="2" borderId="28" xfId="0" applyNumberFormat="1" applyFont="1" applyFill="1" applyBorder="1" applyAlignment="1" applyProtection="1">
      <alignment horizontal="center" vertical="center"/>
      <protection locked="0"/>
    </xf>
    <xf numFmtId="0" fontId="1" fillId="2" borderId="27" xfId="0" applyNumberFormat="1" applyFont="1" applyFill="1" applyBorder="1" applyAlignment="1" applyProtection="1">
      <alignment horizontal="center" vertical="center"/>
      <protection locked="0"/>
    </xf>
    <xf numFmtId="0" fontId="1" fillId="2" borderId="25" xfId="0" applyNumberFormat="1" applyFont="1" applyFill="1" applyBorder="1" applyAlignment="1" applyProtection="1">
      <alignment horizontal="center" vertical="center"/>
      <protection locked="0"/>
    </xf>
    <xf numFmtId="0" fontId="5" fillId="0" borderId="13" xfId="0" applyFont="1" applyBorder="1" applyAlignment="1" applyProtection="1">
      <alignment horizontal="center"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0" borderId="0" xfId="0" applyFont="1" applyAlignment="1" applyProtection="1">
      <alignment horizontal="justify" vertical="center"/>
    </xf>
    <xf numFmtId="0" fontId="1" fillId="0" borderId="7" xfId="0" applyFont="1" applyBorder="1" applyAlignment="1" applyProtection="1">
      <alignment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2" xfId="0" applyFont="1" applyBorder="1" applyAlignment="1" applyProtection="1">
      <alignment vertical="center"/>
    </xf>
    <xf numFmtId="0" fontId="1" fillId="0" borderId="0" xfId="0" applyFont="1" applyAlignment="1" applyProtection="1">
      <alignment horizontal="justify" vertical="top" wrapText="1"/>
    </xf>
    <xf numFmtId="0" fontId="5" fillId="0" borderId="17" xfId="0" applyFont="1" applyBorder="1" applyAlignment="1" applyProtection="1">
      <alignment vertical="center"/>
    </xf>
    <xf numFmtId="0" fontId="24" fillId="0" borderId="32" xfId="0" applyFont="1" applyBorder="1" applyAlignment="1" applyProtection="1">
      <alignment vertical="center"/>
    </xf>
    <xf numFmtId="0" fontId="25" fillId="0" borderId="2" xfId="0" applyFont="1" applyBorder="1" applyAlignment="1" applyProtection="1">
      <alignment vertical="center"/>
    </xf>
    <xf numFmtId="0" fontId="25" fillId="0" borderId="33" xfId="0" applyFont="1" applyBorder="1" applyAlignment="1" applyProtection="1">
      <alignment vertical="center"/>
    </xf>
    <xf numFmtId="0" fontId="24" fillId="0" borderId="21" xfId="0" applyFont="1" applyBorder="1" applyAlignment="1" applyProtection="1">
      <alignment vertical="center"/>
    </xf>
    <xf numFmtId="0" fontId="25" fillId="0" borderId="5" xfId="0" applyFont="1" applyBorder="1" applyAlignment="1" applyProtection="1">
      <alignment vertical="center"/>
    </xf>
    <xf numFmtId="0" fontId="25" fillId="0" borderId="22" xfId="0" applyFont="1" applyBorder="1" applyAlignment="1" applyProtection="1">
      <alignment vertical="center"/>
    </xf>
    <xf numFmtId="0" fontId="26" fillId="0" borderId="0" xfId="0" applyFont="1" applyAlignment="1" applyProtection="1">
      <alignment horizontal="left" vertical="center" indent="2"/>
    </xf>
    <xf numFmtId="0" fontId="1" fillId="0" borderId="0" xfId="0" applyFont="1" applyAlignment="1" applyProtection="1">
      <alignment horizontal="left" vertical="center" indent="2"/>
    </xf>
    <xf numFmtId="166" fontId="5" fillId="0" borderId="0" xfId="0" applyNumberFormat="1" applyFont="1" applyBorder="1" applyAlignment="1" applyProtection="1">
      <alignment vertical="center"/>
    </xf>
    <xf numFmtId="0" fontId="1" fillId="0" borderId="39" xfId="0" applyNumberFormat="1" applyFont="1" applyBorder="1" applyAlignment="1" applyProtection="1">
      <alignment vertical="center"/>
    </xf>
    <xf numFmtId="0" fontId="1" fillId="0" borderId="40" xfId="0" applyNumberFormat="1" applyFont="1" applyBorder="1" applyAlignment="1" applyProtection="1">
      <alignment vertical="center"/>
    </xf>
    <xf numFmtId="0" fontId="1" fillId="0" borderId="39" xfId="0" applyNumberFormat="1" applyFont="1" applyBorder="1" applyAlignment="1" applyProtection="1">
      <alignment horizontal="right" vertical="center"/>
    </xf>
    <xf numFmtId="0" fontId="1" fillId="0" borderId="41" xfId="0" applyNumberFormat="1" applyFont="1" applyBorder="1" applyAlignment="1" applyProtection="1">
      <alignment vertical="center"/>
    </xf>
    <xf numFmtId="0" fontId="1" fillId="0" borderId="0" xfId="0" applyFont="1" applyBorder="1" applyAlignment="1" applyProtection="1">
      <alignment horizontal="right" vertical="center"/>
    </xf>
    <xf numFmtId="0" fontId="1" fillId="0" borderId="17" xfId="0" applyNumberFormat="1" applyFont="1" applyBorder="1" applyAlignment="1" applyProtection="1">
      <alignment horizontal="left" vertical="center" indent="2"/>
    </xf>
    <xf numFmtId="0" fontId="1" fillId="0" borderId="11" xfId="0" applyNumberFormat="1" applyFont="1" applyBorder="1" applyAlignment="1" applyProtection="1">
      <alignment horizontal="left" vertical="center" indent="2"/>
    </xf>
    <xf numFmtId="0" fontId="5" fillId="0" borderId="0" xfId="0" applyFont="1" applyBorder="1" applyAlignment="1" applyProtection="1">
      <alignment horizontal="center"/>
    </xf>
    <xf numFmtId="0" fontId="20" fillId="0" borderId="0" xfId="0" applyFont="1" applyFill="1" applyAlignment="1" applyProtection="1">
      <alignment horizontal="center" vertical="center"/>
    </xf>
    <xf numFmtId="0" fontId="20" fillId="0" borderId="0" xfId="0" applyFont="1" applyFill="1" applyAlignment="1" applyProtection="1">
      <alignment vertical="center"/>
    </xf>
    <xf numFmtId="0" fontId="27" fillId="0" borderId="17" xfId="0" applyFont="1" applyBorder="1" applyAlignment="1" applyProtection="1">
      <alignment horizontal="center" vertical="center"/>
    </xf>
    <xf numFmtId="0" fontId="23" fillId="0" borderId="14" xfId="0" applyFont="1" applyFill="1" applyBorder="1" applyAlignment="1" applyProtection="1">
      <alignment horizontal="center" vertical="center"/>
    </xf>
    <xf numFmtId="0" fontId="1" fillId="2" borderId="28" xfId="0" applyNumberFormat="1" applyFont="1" applyFill="1" applyBorder="1" applyAlignment="1" applyProtection="1">
      <alignment horizontal="center" vertical="center"/>
      <protection locked="0"/>
    </xf>
    <xf numFmtId="0" fontId="1" fillId="0" borderId="0" xfId="0" applyFont="1" applyAlignment="1" applyProtection="1">
      <alignment horizontal="justify" vertical="top" wrapText="1"/>
    </xf>
    <xf numFmtId="0" fontId="5" fillId="0" borderId="13" xfId="0" applyFont="1" applyBorder="1" applyAlignment="1" applyProtection="1">
      <alignment horizontal="center" vertical="center"/>
    </xf>
    <xf numFmtId="0" fontId="5" fillId="0" borderId="17" xfId="0" applyFont="1" applyBorder="1" applyAlignment="1" applyProtection="1">
      <alignment vertical="center"/>
    </xf>
    <xf numFmtId="0" fontId="1" fillId="0" borderId="0" xfId="0" applyNumberFormat="1" applyFont="1" applyBorder="1" applyAlignment="1" applyProtection="1">
      <alignment vertical="center"/>
    </xf>
    <xf numFmtId="0" fontId="1" fillId="0" borderId="37" xfId="0" applyNumberFormat="1" applyFont="1" applyBorder="1" applyAlignment="1" applyProtection="1">
      <alignment vertical="center"/>
    </xf>
    <xf numFmtId="0" fontId="1" fillId="0" borderId="0" xfId="0" applyFont="1" applyAlignment="1" applyProtection="1">
      <alignment horizontal="justify" vertical="center"/>
    </xf>
    <xf numFmtId="0" fontId="1" fillId="0" borderId="7" xfId="0" applyFont="1" applyBorder="1" applyAlignment="1" applyProtection="1">
      <alignment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2" borderId="27" xfId="0" applyNumberFormat="1" applyFont="1" applyFill="1" applyBorder="1" applyAlignment="1" applyProtection="1">
      <alignment horizontal="center" vertical="center"/>
      <protection locked="0"/>
    </xf>
    <xf numFmtId="0" fontId="1" fillId="0" borderId="2" xfId="0" applyFont="1" applyBorder="1" applyAlignment="1" applyProtection="1">
      <alignment vertical="center"/>
    </xf>
    <xf numFmtId="0" fontId="1" fillId="2" borderId="25" xfId="0" applyNumberFormat="1" applyFont="1" applyFill="1" applyBorder="1" applyAlignment="1" applyProtection="1">
      <alignment horizontal="center" vertical="center"/>
      <protection locked="0"/>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5" fillId="4" borderId="0" xfId="0" applyFont="1" applyFill="1" applyAlignment="1">
      <alignment horizontal="center" vertical="center"/>
    </xf>
    <xf numFmtId="0" fontId="1" fillId="4" borderId="0" xfId="0" applyFont="1" applyFill="1" applyAlignment="1">
      <alignment horizontal="left" vertical="center"/>
    </xf>
    <xf numFmtId="0" fontId="1" fillId="4" borderId="0" xfId="0" applyFont="1" applyFill="1"/>
    <xf numFmtId="0" fontId="1" fillId="0" borderId="0" xfId="0" applyFont="1"/>
    <xf numFmtId="0" fontId="23" fillId="5" borderId="0" xfId="0" applyFont="1" applyFill="1" applyAlignment="1">
      <alignment horizontal="center"/>
    </xf>
    <xf numFmtId="0" fontId="0" fillId="5" borderId="0" xfId="0" applyFill="1"/>
    <xf numFmtId="0" fontId="1" fillId="0" borderId="0" xfId="0" applyFont="1" applyBorder="1" applyAlignment="1" applyProtection="1">
      <alignment vertical="center" wrapText="1"/>
    </xf>
    <xf numFmtId="0" fontId="1" fillId="0" borderId="0" xfId="0" applyFont="1" applyAlignment="1" applyProtection="1">
      <alignment horizontal="justify" vertical="top" wrapText="1"/>
    </xf>
    <xf numFmtId="0" fontId="5" fillId="0" borderId="17" xfId="0" applyFont="1" applyBorder="1" applyAlignment="1" applyProtection="1">
      <alignment vertical="center"/>
    </xf>
    <xf numFmtId="0" fontId="24" fillId="0" borderId="19" xfId="0" applyFont="1" applyBorder="1" applyAlignment="1" applyProtection="1">
      <alignment vertical="center"/>
    </xf>
    <xf numFmtId="0" fontId="25" fillId="0" borderId="11" xfId="0" applyFont="1" applyBorder="1" applyAlignment="1" applyProtection="1">
      <alignment vertical="center"/>
    </xf>
    <xf numFmtId="0" fontId="25" fillId="0" borderId="20" xfId="0" applyFont="1" applyBorder="1" applyAlignment="1" applyProtection="1">
      <alignment vertical="center"/>
    </xf>
    <xf numFmtId="0" fontId="27" fillId="0" borderId="0" xfId="0" applyFont="1" applyBorder="1" applyAlignment="1" applyProtection="1">
      <alignment horizontal="center" vertical="center"/>
    </xf>
    <xf numFmtId="0" fontId="0" fillId="0" borderId="0" xfId="0" applyAlignment="1" applyProtection="1">
      <alignment horizontal="justify" vertical="top"/>
    </xf>
    <xf numFmtId="0" fontId="1" fillId="6" borderId="0" xfId="0" applyFont="1" applyFill="1" applyAlignment="1" applyProtection="1">
      <alignment vertical="center"/>
    </xf>
    <xf numFmtId="0" fontId="2" fillId="6" borderId="0" xfId="0" applyFont="1" applyFill="1" applyAlignment="1" applyProtection="1">
      <alignment vertical="center"/>
    </xf>
    <xf numFmtId="0" fontId="3" fillId="6" borderId="0" xfId="0" applyFont="1" applyFill="1" applyAlignment="1" applyProtection="1">
      <alignment horizontal="center" vertical="center"/>
    </xf>
    <xf numFmtId="0" fontId="2" fillId="6" borderId="0" xfId="0" applyFont="1" applyFill="1" applyAlignment="1" applyProtection="1">
      <alignment horizontal="justify" vertical="center" wrapText="1"/>
    </xf>
    <xf numFmtId="0" fontId="2" fillId="6" borderId="0" xfId="0" applyFont="1" applyFill="1" applyAlignment="1" applyProtection="1">
      <alignment horizontal="justify" vertical="top" wrapText="1"/>
    </xf>
    <xf numFmtId="0" fontId="0" fillId="6" borderId="0" xfId="0" applyFill="1" applyAlignment="1" applyProtection="1">
      <alignment horizontal="justify" vertical="top" wrapText="1"/>
    </xf>
    <xf numFmtId="0" fontId="2" fillId="6" borderId="0" xfId="0" applyNumberFormat="1" applyFont="1" applyFill="1" applyAlignment="1" applyProtection="1">
      <alignment horizontal="justify" vertical="center" wrapText="1"/>
    </xf>
    <xf numFmtId="0" fontId="6" fillId="6" borderId="0" xfId="0" applyFont="1" applyFill="1" applyAlignment="1" applyProtection="1">
      <alignment horizontal="justify" vertical="center" wrapText="1"/>
    </xf>
    <xf numFmtId="0" fontId="15" fillId="6" borderId="0" xfId="0" applyFont="1" applyFill="1" applyBorder="1" applyAlignment="1" applyProtection="1">
      <alignment horizontal="justify" vertical="center" wrapText="1"/>
    </xf>
    <xf numFmtId="0" fontId="15" fillId="6" borderId="0" xfId="0" applyFont="1" applyFill="1" applyAlignment="1" applyProtection="1">
      <alignment horizontal="justify" vertical="center" wrapText="1"/>
    </xf>
    <xf numFmtId="0" fontId="20" fillId="6" borderId="0" xfId="0" applyFont="1" applyFill="1" applyAlignment="1" applyProtection="1">
      <alignment horizontal="justify" vertical="center" wrapText="1"/>
    </xf>
    <xf numFmtId="0" fontId="6" fillId="6" borderId="0" xfId="0" applyFont="1" applyFill="1" applyAlignment="1" applyProtection="1">
      <alignment horizontal="center" vertical="center"/>
    </xf>
    <xf numFmtId="0" fontId="0" fillId="6" borderId="0" xfId="0" applyFill="1" applyAlignment="1">
      <alignment horizontal="justify" vertical="top" wrapText="1"/>
    </xf>
    <xf numFmtId="0" fontId="20" fillId="6" borderId="0" xfId="0" applyFont="1" applyFill="1" applyAlignment="1" applyProtection="1">
      <alignment vertical="center"/>
    </xf>
    <xf numFmtId="0" fontId="1" fillId="0" borderId="8" xfId="0" applyNumberFormat="1" applyFont="1" applyBorder="1" applyAlignment="1" applyProtection="1">
      <alignment vertical="center"/>
    </xf>
    <xf numFmtId="0" fontId="1" fillId="0" borderId="9" xfId="0" applyNumberFormat="1" applyFont="1" applyBorder="1" applyAlignment="1" applyProtection="1">
      <alignment vertical="center"/>
    </xf>
    <xf numFmtId="0" fontId="1" fillId="0" borderId="0" xfId="0" applyFont="1" applyBorder="1" applyAlignment="1" applyProtection="1">
      <alignment horizontal="justify" vertical="top" wrapText="1"/>
    </xf>
    <xf numFmtId="0" fontId="1" fillId="2" borderId="28" xfId="0" applyNumberFormat="1" applyFont="1" applyFill="1" applyBorder="1" applyAlignment="1" applyProtection="1">
      <alignment horizontal="center" vertical="center"/>
      <protection locked="0"/>
    </xf>
    <xf numFmtId="0" fontId="1" fillId="2" borderId="27" xfId="0" applyNumberFormat="1" applyFont="1" applyFill="1" applyBorder="1" applyAlignment="1" applyProtection="1">
      <alignment horizontal="center" vertical="center"/>
      <protection locked="0"/>
    </xf>
    <xf numFmtId="0" fontId="1" fillId="2" borderId="25" xfId="0" applyNumberFormat="1" applyFont="1" applyFill="1" applyBorder="1" applyAlignment="1" applyProtection="1">
      <alignment horizontal="center" vertical="center"/>
      <protection locked="0"/>
    </xf>
    <xf numFmtId="0" fontId="5" fillId="0" borderId="13" xfId="0" applyFont="1" applyBorder="1" applyAlignment="1" applyProtection="1">
      <alignment horizontal="center" vertical="center"/>
    </xf>
    <xf numFmtId="0" fontId="2" fillId="6" borderId="0" xfId="0" applyFont="1" applyFill="1" applyAlignment="1" applyProtection="1">
      <alignment horizontal="justify" vertical="center" wrapText="1"/>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0" borderId="7" xfId="0" applyFont="1" applyBorder="1" applyAlignment="1" applyProtection="1">
      <alignment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0" xfId="0" applyFont="1" applyAlignment="1" applyProtection="1">
      <alignment horizontal="justify" vertical="top" wrapText="1"/>
    </xf>
    <xf numFmtId="0" fontId="5" fillId="0" borderId="17" xfId="0" applyFont="1" applyBorder="1" applyAlignment="1" applyProtection="1">
      <alignment vertical="center"/>
    </xf>
    <xf numFmtId="0" fontId="1" fillId="0" borderId="0" xfId="0" applyNumberFormat="1" applyFont="1" applyBorder="1" applyAlignment="1" applyProtection="1">
      <alignment vertical="center"/>
    </xf>
    <xf numFmtId="0" fontId="1" fillId="0" borderId="37" xfId="0" applyNumberFormat="1" applyFont="1" applyBorder="1" applyAlignment="1" applyProtection="1">
      <alignment vertical="center"/>
    </xf>
    <xf numFmtId="0" fontId="1" fillId="0" borderId="0" xfId="0" applyFont="1" applyBorder="1" applyAlignment="1" applyProtection="1">
      <alignment horizontal="left" vertical="center" indent="2"/>
    </xf>
    <xf numFmtId="166" fontId="1" fillId="0" borderId="0" xfId="0" applyNumberFormat="1" applyFont="1" applyFill="1" applyBorder="1" applyAlignment="1" applyProtection="1">
      <alignment vertical="center" shrinkToFit="1"/>
    </xf>
    <xf numFmtId="0" fontId="1" fillId="0" borderId="17" xfId="0" applyFont="1" applyBorder="1" applyAlignment="1" applyProtection="1">
      <alignment horizontal="center" vertical="center"/>
    </xf>
    <xf numFmtId="169" fontId="1" fillId="0" borderId="30" xfId="0" applyNumberFormat="1" applyFont="1" applyBorder="1" applyAlignment="1" applyProtection="1">
      <alignment horizontal="right" vertical="center"/>
    </xf>
    <xf numFmtId="0" fontId="1" fillId="0" borderId="31" xfId="0" applyFont="1" applyBorder="1" applyAlignment="1" applyProtection="1">
      <alignment vertical="center"/>
    </xf>
    <xf numFmtId="0" fontId="1" fillId="0" borderId="14" xfId="0" applyFont="1" applyBorder="1" applyAlignment="1" applyProtection="1">
      <alignment vertical="center" shrinkToFit="1"/>
    </xf>
    <xf numFmtId="0" fontId="1" fillId="0" borderId="0" xfId="0" applyFont="1" applyAlignment="1" applyProtection="1">
      <alignment horizontal="right" vertical="center"/>
    </xf>
    <xf numFmtId="0" fontId="1" fillId="0" borderId="17" xfId="0" applyFont="1" applyFill="1" applyBorder="1" applyAlignment="1" applyProtection="1">
      <alignment horizontal="center" vertical="center"/>
    </xf>
    <xf numFmtId="0" fontId="28" fillId="0" borderId="0" xfId="0" applyFont="1" applyAlignment="1" applyProtection="1">
      <alignment horizontal="center" vertical="center"/>
    </xf>
    <xf numFmtId="0" fontId="1" fillId="2" borderId="5" xfId="0" applyFont="1" applyFill="1" applyBorder="1" applyAlignment="1" applyProtection="1">
      <alignment vertical="center"/>
    </xf>
    <xf numFmtId="0" fontId="1" fillId="2" borderId="22" xfId="0" applyFont="1" applyFill="1" applyBorder="1" applyAlignment="1" applyProtection="1">
      <alignment vertical="center"/>
    </xf>
    <xf numFmtId="0" fontId="2" fillId="6" borderId="0" xfId="0" applyFont="1" applyFill="1" applyAlignment="1" applyProtection="1">
      <alignment horizontal="justify" vertical="center" wrapText="1"/>
    </xf>
    <xf numFmtId="0" fontId="21" fillId="0" borderId="17" xfId="0" applyFont="1" applyBorder="1" applyAlignment="1" applyProtection="1">
      <alignment vertical="center"/>
    </xf>
    <xf numFmtId="0" fontId="21" fillId="0" borderId="0" xfId="0" applyFont="1" applyAlignment="1" applyProtection="1">
      <alignment vertical="center"/>
    </xf>
    <xf numFmtId="165" fontId="21" fillId="0" borderId="0" xfId="0" applyNumberFormat="1" applyFont="1" applyAlignment="1" applyProtection="1">
      <alignment horizontal="center" vertical="center"/>
    </xf>
    <xf numFmtId="165" fontId="21" fillId="0" borderId="0" xfId="0" applyNumberFormat="1" applyFont="1" applyBorder="1" applyAlignment="1" applyProtection="1">
      <alignment horizontal="center" vertical="center"/>
    </xf>
    <xf numFmtId="0" fontId="32" fillId="6" borderId="0" xfId="0" applyFont="1" applyFill="1" applyAlignment="1" applyProtection="1">
      <alignment horizontal="center" vertical="center"/>
    </xf>
    <xf numFmtId="0" fontId="20" fillId="6" borderId="0" xfId="0" applyFont="1" applyFill="1" applyBorder="1" applyAlignment="1" applyProtection="1">
      <alignment horizontal="left" vertical="center"/>
    </xf>
    <xf numFmtId="0" fontId="33" fillId="6" borderId="0" xfId="0" applyFont="1" applyFill="1" applyBorder="1" applyAlignment="1" applyProtection="1">
      <alignment horizontal="justify" vertical="center" wrapText="1"/>
    </xf>
    <xf numFmtId="0" fontId="33" fillId="6" borderId="0" xfId="0" applyFont="1" applyFill="1" applyAlignment="1" applyProtection="1">
      <alignment horizontal="justify" vertical="center" wrapText="1"/>
    </xf>
    <xf numFmtId="0" fontId="31" fillId="6" borderId="0" xfId="0" applyFont="1" applyFill="1" applyAlignment="1" applyProtection="1">
      <alignment horizontal="justify" vertical="top" wrapText="1"/>
    </xf>
    <xf numFmtId="0" fontId="20" fillId="6" borderId="0" xfId="0" applyNumberFormat="1" applyFont="1" applyFill="1" applyAlignment="1" applyProtection="1">
      <alignment horizontal="justify" vertical="center" wrapText="1"/>
    </xf>
    <xf numFmtId="0" fontId="35" fillId="0" borderId="0" xfId="0" applyFont="1" applyAlignment="1" applyProtection="1">
      <alignment horizontal="left" vertical="center" indent="2"/>
    </xf>
    <xf numFmtId="0" fontId="20" fillId="6" borderId="0" xfId="0" applyFont="1" applyFill="1" applyAlignment="1" applyProtection="1">
      <alignment horizontal="justify" vertical="center" wrapText="1"/>
    </xf>
    <xf numFmtId="0" fontId="1" fillId="0" borderId="2" xfId="0" applyFont="1" applyBorder="1" applyAlignment="1" applyProtection="1">
      <alignment vertical="center"/>
    </xf>
    <xf numFmtId="0" fontId="36" fillId="0" borderId="0" xfId="0" applyFont="1" applyAlignment="1" applyProtection="1">
      <alignment horizontal="center" vertical="center"/>
    </xf>
    <xf numFmtId="0" fontId="20" fillId="6" borderId="0" xfId="0" applyFont="1" applyFill="1" applyAlignment="1" applyProtection="1">
      <alignment horizontal="justify" vertical="center" wrapText="1"/>
    </xf>
    <xf numFmtId="0" fontId="20" fillId="6" borderId="0" xfId="0" applyFont="1" applyFill="1" applyBorder="1" applyAlignment="1" applyProtection="1">
      <alignment horizontal="justify" vertical="top" wrapText="1"/>
    </xf>
    <xf numFmtId="0" fontId="6" fillId="6" borderId="0" xfId="0" applyNumberFormat="1" applyFont="1" applyFill="1" applyAlignment="1" applyProtection="1">
      <alignment vertical="center"/>
    </xf>
    <xf numFmtId="0" fontId="26" fillId="0" borderId="0" xfId="0" applyFont="1" applyAlignment="1" applyProtection="1">
      <alignment horizontal="right" vertical="center"/>
    </xf>
    <xf numFmtId="0" fontId="29" fillId="6" borderId="0" xfId="0" applyFont="1" applyFill="1" applyBorder="1" applyAlignment="1" applyProtection="1">
      <alignment horizontal="justify" vertical="top" wrapText="1"/>
    </xf>
    <xf numFmtId="0" fontId="20" fillId="6" borderId="0" xfId="0" applyFont="1" applyFill="1" applyBorder="1" applyAlignment="1" applyProtection="1">
      <alignment horizontal="left" vertical="center" indent="2"/>
    </xf>
    <xf numFmtId="0" fontId="37" fillId="6" borderId="0" xfId="0" applyFont="1" applyFill="1" applyAlignment="1" applyProtection="1">
      <alignment horizontal="center" vertical="center"/>
    </xf>
    <xf numFmtId="0" fontId="38" fillId="0" borderId="0" xfId="0" applyFont="1"/>
    <xf numFmtId="14" fontId="39" fillId="0" borderId="0" xfId="0" applyNumberFormat="1" applyFont="1"/>
    <xf numFmtId="0" fontId="39" fillId="0" borderId="0" xfId="0" applyFont="1"/>
    <xf numFmtId="0" fontId="20" fillId="6" borderId="0" xfId="0" applyFont="1" applyFill="1" applyAlignment="1" applyProtection="1">
      <alignment horizontal="justify" vertical="center" wrapText="1"/>
    </xf>
    <xf numFmtId="0" fontId="1" fillId="2" borderId="21" xfId="0" applyFont="1" applyFill="1" applyBorder="1" applyAlignment="1" applyProtection="1">
      <alignment vertical="center"/>
      <protection locked="0"/>
    </xf>
    <xf numFmtId="0" fontId="1" fillId="2" borderId="5" xfId="0" applyFont="1" applyFill="1" applyBorder="1" applyAlignment="1" applyProtection="1">
      <alignment vertical="center"/>
      <protection locked="0"/>
    </xf>
    <xf numFmtId="0" fontId="1" fillId="2" borderId="22" xfId="0" applyFont="1" applyFill="1" applyBorder="1" applyAlignment="1" applyProtection="1">
      <alignment vertical="center"/>
      <protection locked="0"/>
    </xf>
    <xf numFmtId="3" fontId="1" fillId="2" borderId="21" xfId="0" applyNumberFormat="1" applyFont="1" applyFill="1" applyBorder="1" applyAlignment="1" applyProtection="1">
      <alignment horizontal="center" vertical="center"/>
      <protection locked="0"/>
    </xf>
    <xf numFmtId="3" fontId="1" fillId="2" borderId="5" xfId="0" applyNumberFormat="1" applyFont="1" applyFill="1" applyBorder="1" applyAlignment="1" applyProtection="1">
      <alignment horizontal="center" vertical="center"/>
      <protection locked="0"/>
    </xf>
    <xf numFmtId="3" fontId="1" fillId="2" borderId="22" xfId="0" applyNumberFormat="1" applyFont="1" applyFill="1" applyBorder="1" applyAlignment="1" applyProtection="1">
      <alignment horizontal="center" vertical="center"/>
      <protection locked="0"/>
    </xf>
    <xf numFmtId="165" fontId="21" fillId="0" borderId="0" xfId="0" applyNumberFormat="1" applyFont="1" applyBorder="1" applyAlignment="1" applyProtection="1">
      <alignment horizontal="right" vertical="center" indent="1"/>
    </xf>
    <xf numFmtId="0" fontId="21" fillId="0" borderId="0" xfId="0" applyFont="1" applyBorder="1" applyAlignment="1" applyProtection="1">
      <alignment horizontal="right" vertical="center"/>
    </xf>
    <xf numFmtId="0" fontId="20" fillId="6" borderId="0" xfId="0" applyFont="1" applyFill="1" applyAlignment="1" applyProtection="1">
      <alignment horizontal="justify" vertical="top" wrapText="1"/>
    </xf>
    <xf numFmtId="0" fontId="21" fillId="0" borderId="0" xfId="0" applyFont="1" applyAlignment="1" applyProtection="1">
      <alignment horizontal="left" vertical="center"/>
    </xf>
    <xf numFmtId="0" fontId="21" fillId="0" borderId="17" xfId="0" applyFont="1" applyBorder="1" applyAlignment="1" applyProtection="1">
      <alignment horizontal="left" vertical="center"/>
    </xf>
    <xf numFmtId="0" fontId="21" fillId="0" borderId="14" xfId="0" applyFont="1" applyBorder="1" applyAlignment="1" applyProtection="1">
      <alignment horizontal="left" vertical="center"/>
    </xf>
    <xf numFmtId="165" fontId="21" fillId="0" borderId="2" xfId="0" applyNumberFormat="1" applyFont="1" applyBorder="1" applyAlignment="1" applyProtection="1">
      <alignment horizontal="right" vertical="center" indent="1"/>
    </xf>
    <xf numFmtId="165" fontId="21" fillId="0" borderId="37" xfId="0" applyNumberFormat="1" applyFont="1" applyBorder="1" applyAlignment="1" applyProtection="1">
      <alignment horizontal="right" vertical="center" indent="1"/>
    </xf>
    <xf numFmtId="165" fontId="21" fillId="0" borderId="17" xfId="0" applyNumberFormat="1" applyFont="1" applyBorder="1" applyAlignment="1" applyProtection="1">
      <alignment horizontal="right" vertical="center" indent="1"/>
    </xf>
    <xf numFmtId="165" fontId="21" fillId="0" borderId="18" xfId="0" applyNumberFormat="1" applyFont="1" applyBorder="1" applyAlignment="1" applyProtection="1">
      <alignment horizontal="right" vertical="center" indent="1"/>
    </xf>
    <xf numFmtId="165" fontId="21" fillId="0" borderId="14" xfId="0" applyNumberFormat="1" applyFont="1" applyBorder="1" applyAlignment="1" applyProtection="1">
      <alignment horizontal="right" vertical="center" indent="1"/>
    </xf>
    <xf numFmtId="165" fontId="21" fillId="0" borderId="15" xfId="0" applyNumberFormat="1" applyFont="1" applyBorder="1" applyAlignment="1" applyProtection="1">
      <alignment horizontal="right" vertical="center" indent="1"/>
    </xf>
    <xf numFmtId="165" fontId="21" fillId="0" borderId="36" xfId="0" applyNumberFormat="1" applyFont="1" applyBorder="1" applyAlignment="1" applyProtection="1">
      <alignment horizontal="right" vertical="center" indent="1"/>
    </xf>
    <xf numFmtId="165" fontId="21" fillId="0" borderId="16" xfId="0" applyNumberFormat="1" applyFont="1" applyBorder="1" applyAlignment="1" applyProtection="1">
      <alignment horizontal="right" vertical="center" indent="1"/>
    </xf>
    <xf numFmtId="165" fontId="21" fillId="0" borderId="13" xfId="0" applyNumberFormat="1" applyFont="1" applyBorder="1" applyAlignment="1" applyProtection="1">
      <alignment horizontal="right" vertical="center" indent="1"/>
    </xf>
    <xf numFmtId="0" fontId="21" fillId="0" borderId="0" xfId="0" applyFont="1" applyAlignment="1" applyProtection="1">
      <alignment horizontal="right" vertical="center"/>
    </xf>
    <xf numFmtId="0" fontId="21" fillId="0" borderId="17" xfId="0" applyFont="1" applyBorder="1" applyAlignment="1" applyProtection="1">
      <alignment horizontal="right" vertical="center"/>
    </xf>
    <xf numFmtId="0" fontId="21" fillId="0" borderId="14" xfId="0" applyFont="1" applyBorder="1" applyAlignment="1" applyProtection="1">
      <alignment horizontal="right" vertical="center"/>
    </xf>
    <xf numFmtId="0" fontId="20" fillId="6" borderId="0" xfId="0" applyFont="1" applyFill="1" applyAlignment="1" applyProtection="1">
      <alignment horizontal="justify" vertical="center" wrapText="1"/>
    </xf>
    <xf numFmtId="166" fontId="5" fillId="0" borderId="14" xfId="0" applyNumberFormat="1" applyFont="1" applyBorder="1" applyAlignment="1" applyProtection="1">
      <alignment vertical="center" shrinkToFit="1"/>
    </xf>
    <xf numFmtId="0" fontId="20" fillId="3" borderId="0" xfId="0" applyFont="1" applyFill="1" applyAlignment="1" applyProtection="1">
      <alignment horizontal="justify" vertical="center" wrapText="1"/>
    </xf>
    <xf numFmtId="0" fontId="31" fillId="3" borderId="0" xfId="0" applyFont="1" applyFill="1" applyAlignment="1">
      <alignment horizontal="justify" vertical="center" wrapText="1"/>
    </xf>
    <xf numFmtId="0" fontId="31" fillId="6" borderId="0" xfId="0" applyFont="1" applyFill="1" applyAlignment="1">
      <alignment horizontal="justify" vertical="center" wrapText="1"/>
    </xf>
    <xf numFmtId="165" fontId="1" fillId="0" borderId="17" xfId="0" applyNumberFormat="1" applyFont="1" applyBorder="1" applyAlignment="1" applyProtection="1">
      <alignment vertical="center"/>
    </xf>
    <xf numFmtId="165" fontId="1" fillId="0" borderId="18" xfId="0" applyNumberFormat="1" applyFont="1" applyBorder="1" applyAlignment="1" applyProtection="1">
      <alignment vertical="center"/>
    </xf>
    <xf numFmtId="165" fontId="1" fillId="0" borderId="16" xfId="0" applyNumberFormat="1" applyFont="1" applyBorder="1" applyAlignment="1" applyProtection="1">
      <alignment vertical="center"/>
    </xf>
    <xf numFmtId="0" fontId="1" fillId="2" borderId="4" xfId="0" applyFont="1" applyFill="1" applyBorder="1" applyAlignment="1" applyProtection="1">
      <alignment horizontal="right" vertical="center"/>
      <protection locked="0"/>
    </xf>
    <xf numFmtId="0" fontId="1" fillId="2" borderId="5" xfId="0" applyFont="1" applyFill="1" applyBorder="1" applyAlignment="1" applyProtection="1">
      <alignment horizontal="right" vertical="center"/>
      <protection locked="0"/>
    </xf>
    <xf numFmtId="0" fontId="1" fillId="2" borderId="6" xfId="0" applyFont="1" applyFill="1" applyBorder="1" applyAlignment="1" applyProtection="1">
      <alignment horizontal="right" vertical="center"/>
      <protection locked="0"/>
    </xf>
    <xf numFmtId="3" fontId="1" fillId="2" borderId="28" xfId="0" applyNumberFormat="1" applyFont="1" applyFill="1" applyBorder="1" applyAlignment="1" applyProtection="1">
      <alignment horizontal="center" vertical="center"/>
      <protection locked="0"/>
    </xf>
    <xf numFmtId="0" fontId="1" fillId="2" borderId="28" xfId="0" applyNumberFormat="1" applyFont="1" applyFill="1" applyBorder="1" applyAlignment="1" applyProtection="1">
      <alignment horizontal="center" vertical="center"/>
      <protection locked="0"/>
    </xf>
    <xf numFmtId="166" fontId="1" fillId="2" borderId="4" xfId="0" applyNumberFormat="1" applyFont="1" applyFill="1" applyBorder="1" applyAlignment="1" applyProtection="1">
      <alignment vertical="center" shrinkToFit="1"/>
      <protection locked="0"/>
    </xf>
    <xf numFmtId="166" fontId="1" fillId="2" borderId="5" xfId="0" applyNumberFormat="1" applyFont="1" applyFill="1" applyBorder="1" applyAlignment="1" applyProtection="1">
      <alignment vertical="center" shrinkToFit="1"/>
      <protection locked="0"/>
    </xf>
    <xf numFmtId="166" fontId="1" fillId="2" borderId="6" xfId="0" applyNumberFormat="1" applyFont="1" applyFill="1" applyBorder="1" applyAlignment="1" applyProtection="1">
      <alignment vertical="center" shrinkToFit="1"/>
      <protection locked="0"/>
    </xf>
    <xf numFmtId="168" fontId="1" fillId="0" borderId="30" xfId="0" applyNumberFormat="1" applyFont="1" applyBorder="1" applyAlignment="1" applyProtection="1">
      <alignment vertical="center"/>
    </xf>
    <xf numFmtId="168" fontId="1" fillId="2" borderId="21" xfId="0" applyNumberFormat="1" applyFont="1" applyFill="1" applyBorder="1" applyAlignment="1" applyProtection="1">
      <alignment horizontal="right" vertical="center" indent="4"/>
      <protection locked="0"/>
    </xf>
    <xf numFmtId="168" fontId="1" fillId="2" borderId="5" xfId="0" applyNumberFormat="1" applyFont="1" applyFill="1" applyBorder="1" applyAlignment="1" applyProtection="1">
      <alignment horizontal="right" vertical="center" indent="4"/>
      <protection locked="0"/>
    </xf>
    <xf numFmtId="168" fontId="1" fillId="2" borderId="22" xfId="0" applyNumberFormat="1" applyFont="1" applyFill="1" applyBorder="1" applyAlignment="1" applyProtection="1">
      <alignment horizontal="right" vertical="center" indent="4"/>
      <protection locked="0"/>
    </xf>
    <xf numFmtId="0" fontId="1" fillId="2" borderId="28" xfId="0" applyFont="1" applyFill="1" applyBorder="1" applyAlignment="1" applyProtection="1">
      <alignment horizontal="right" vertical="center"/>
      <protection locked="0"/>
    </xf>
    <xf numFmtId="14" fontId="1" fillId="2" borderId="28"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2" borderId="25" xfId="0" applyFont="1" applyFill="1" applyBorder="1" applyAlignment="1" applyProtection="1">
      <alignment horizontal="right" vertical="center"/>
      <protection locked="0"/>
    </xf>
    <xf numFmtId="14" fontId="1" fillId="2" borderId="25" xfId="0" applyNumberFormat="1" applyFont="1" applyFill="1" applyBorder="1" applyAlignment="1" applyProtection="1">
      <alignment horizontal="center" vertical="center"/>
      <protection locked="0"/>
    </xf>
    <xf numFmtId="3" fontId="1" fillId="2" borderId="25" xfId="0" applyNumberFormat="1" applyFont="1" applyFill="1" applyBorder="1" applyAlignment="1" applyProtection="1">
      <alignment horizontal="center" vertical="center"/>
      <protection locked="0"/>
    </xf>
    <xf numFmtId="0" fontId="1" fillId="2" borderId="25" xfId="0" applyNumberFormat="1" applyFont="1" applyFill="1" applyBorder="1" applyAlignment="1" applyProtection="1">
      <alignment horizontal="center" vertical="center"/>
      <protection locked="0"/>
    </xf>
    <xf numFmtId="166" fontId="1" fillId="2" borderId="1" xfId="0" applyNumberFormat="1" applyFont="1" applyFill="1" applyBorder="1" applyAlignment="1" applyProtection="1">
      <alignment vertical="center" shrinkToFit="1"/>
      <protection locked="0"/>
    </xf>
    <xf numFmtId="166" fontId="1" fillId="2" borderId="2" xfId="0" applyNumberFormat="1" applyFont="1" applyFill="1" applyBorder="1" applyAlignment="1" applyProtection="1">
      <alignment vertical="center" shrinkToFit="1"/>
      <protection locked="0"/>
    </xf>
    <xf numFmtId="166" fontId="1" fillId="2" borderId="3" xfId="0" applyNumberFormat="1" applyFont="1" applyFill="1" applyBorder="1" applyAlignment="1" applyProtection="1">
      <alignment vertical="center" shrinkToFit="1"/>
      <protection locked="0"/>
    </xf>
    <xf numFmtId="166" fontId="1" fillId="0" borderId="21" xfId="0" applyNumberFormat="1" applyFont="1" applyBorder="1" applyAlignment="1" applyProtection="1">
      <alignment horizontal="right" vertical="center"/>
    </xf>
    <xf numFmtId="166" fontId="1" fillId="0" borderId="5" xfId="0" applyNumberFormat="1" applyFont="1" applyBorder="1" applyAlignment="1" applyProtection="1">
      <alignment horizontal="right" vertical="center"/>
    </xf>
    <xf numFmtId="166" fontId="1" fillId="0" borderId="22" xfId="0" applyNumberFormat="1" applyFont="1" applyBorder="1" applyAlignment="1" applyProtection="1">
      <alignment horizontal="right" vertical="center"/>
    </xf>
    <xf numFmtId="0" fontId="1" fillId="0" borderId="0" xfId="0" applyFont="1" applyBorder="1" applyAlignment="1" applyProtection="1">
      <alignment horizontal="justify" vertical="center" wrapText="1"/>
    </xf>
    <xf numFmtId="168" fontId="1" fillId="2" borderId="45" xfId="0" applyNumberFormat="1" applyFont="1" applyFill="1" applyBorder="1" applyAlignment="1" applyProtection="1">
      <alignment horizontal="right" vertical="center" indent="4"/>
      <protection locked="0"/>
    </xf>
    <xf numFmtId="168" fontId="1" fillId="2" borderId="8" xfId="0" applyNumberFormat="1" applyFont="1" applyFill="1" applyBorder="1" applyAlignment="1" applyProtection="1">
      <alignment horizontal="right" vertical="center" indent="4"/>
      <protection locked="0"/>
    </xf>
    <xf numFmtId="168" fontId="1" fillId="2" borderId="46" xfId="0" applyNumberFormat="1" applyFont="1" applyFill="1" applyBorder="1" applyAlignment="1" applyProtection="1">
      <alignment horizontal="right" vertical="center" indent="4"/>
      <protection locked="0"/>
    </xf>
    <xf numFmtId="165" fontId="1" fillId="0" borderId="36" xfId="0" applyNumberFormat="1" applyFont="1" applyBorder="1" applyAlignment="1" applyProtection="1">
      <alignment vertical="center"/>
    </xf>
    <xf numFmtId="165" fontId="1" fillId="0" borderId="0" xfId="0" applyNumberFormat="1" applyFont="1" applyBorder="1" applyAlignment="1" applyProtection="1">
      <alignment vertical="center"/>
    </xf>
    <xf numFmtId="165" fontId="1" fillId="0" borderId="37" xfId="0" applyNumberFormat="1" applyFont="1" applyBorder="1" applyAlignment="1" applyProtection="1">
      <alignment vertical="center"/>
    </xf>
    <xf numFmtId="165" fontId="5" fillId="0" borderId="0" xfId="0" applyNumberFormat="1" applyFont="1" applyBorder="1" applyAlignment="1" applyProtection="1">
      <alignment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1" fillId="2" borderId="1" xfId="0" applyFont="1" applyFill="1" applyBorder="1" applyAlignment="1" applyProtection="1">
      <alignment horizontal="right" vertical="center"/>
      <protection locked="0"/>
    </xf>
    <xf numFmtId="0" fontId="1" fillId="2" borderId="2" xfId="0" applyFont="1" applyFill="1" applyBorder="1" applyAlignment="1" applyProtection="1">
      <alignment horizontal="right" vertical="center"/>
      <protection locked="0"/>
    </xf>
    <xf numFmtId="0" fontId="1" fillId="2" borderId="3" xfId="0" applyFont="1" applyFill="1" applyBorder="1" applyAlignment="1" applyProtection="1">
      <alignment horizontal="right" vertical="center"/>
      <protection locked="0"/>
    </xf>
    <xf numFmtId="0" fontId="5" fillId="0" borderId="17" xfId="0" applyFont="1" applyBorder="1" applyAlignment="1" applyProtection="1">
      <alignment vertical="center"/>
    </xf>
    <xf numFmtId="2" fontId="20" fillId="2" borderId="0" xfId="0" applyNumberFormat="1" applyFont="1" applyFill="1" applyBorder="1" applyAlignment="1" applyProtection="1">
      <alignment horizontal="center" vertical="center"/>
      <protection locked="0"/>
    </xf>
    <xf numFmtId="2" fontId="0" fillId="0" borderId="0" xfId="0" applyNumberFormat="1" applyAlignment="1" applyProtection="1">
      <alignment horizontal="center" vertical="center"/>
      <protection locked="0"/>
    </xf>
    <xf numFmtId="0" fontId="1" fillId="0" borderId="17" xfId="0" applyNumberFormat="1" applyFont="1" applyBorder="1" applyAlignment="1" applyProtection="1">
      <alignment horizontal="center" vertical="center"/>
    </xf>
    <xf numFmtId="0" fontId="1" fillId="0" borderId="18" xfId="0" applyNumberFormat="1" applyFont="1" applyBorder="1" applyAlignment="1" applyProtection="1">
      <alignment horizontal="center" vertical="center"/>
    </xf>
    <xf numFmtId="0" fontId="1" fillId="0" borderId="16" xfId="0" applyNumberFormat="1" applyFont="1" applyBorder="1" applyAlignment="1" applyProtection="1">
      <alignment horizontal="center" vertical="center"/>
    </xf>
    <xf numFmtId="165" fontId="1" fillId="0" borderId="11" xfId="0" applyNumberFormat="1" applyFont="1" applyBorder="1" applyAlignment="1" applyProtection="1">
      <alignment vertical="center"/>
    </xf>
    <xf numFmtId="165" fontId="1" fillId="0" borderId="12" xfId="0" applyNumberFormat="1" applyFont="1" applyBorder="1" applyAlignment="1" applyProtection="1">
      <alignment vertical="center"/>
    </xf>
    <xf numFmtId="165" fontId="1" fillId="0" borderId="1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1" fillId="0" borderId="37" xfId="0" applyNumberFormat="1" applyFont="1" applyBorder="1" applyAlignment="1" applyProtection="1">
      <alignment vertical="center"/>
    </xf>
    <xf numFmtId="166" fontId="1" fillId="0" borderId="0" xfId="0" applyNumberFormat="1" applyFont="1" applyBorder="1" applyAlignment="1" applyProtection="1">
      <alignment vertical="center"/>
    </xf>
    <xf numFmtId="168" fontId="1" fillId="0" borderId="8" xfId="0" applyNumberFormat="1" applyFont="1" applyBorder="1" applyAlignment="1" applyProtection="1">
      <alignment vertical="center" shrinkToFit="1"/>
    </xf>
    <xf numFmtId="168" fontId="13" fillId="0" borderId="7" xfId="0" applyNumberFormat="1" applyFont="1" applyBorder="1" applyAlignment="1" applyProtection="1">
      <alignment horizontal="center" vertical="center" shrinkToFit="1"/>
    </xf>
    <xf numFmtId="168" fontId="13" fillId="0" borderId="8" xfId="0" applyNumberFormat="1" applyFont="1" applyBorder="1" applyAlignment="1" applyProtection="1">
      <alignment horizontal="center" vertical="center" shrinkToFit="1"/>
    </xf>
    <xf numFmtId="168" fontId="13" fillId="0" borderId="9" xfId="0" applyNumberFormat="1" applyFont="1" applyBorder="1" applyAlignment="1" applyProtection="1">
      <alignment horizontal="center" vertical="center" shrinkToFit="1"/>
    </xf>
    <xf numFmtId="168" fontId="1" fillId="0" borderId="9" xfId="0" applyNumberFormat="1" applyFont="1" applyBorder="1" applyAlignment="1" applyProtection="1">
      <alignment vertical="center" shrinkToFit="1"/>
    </xf>
    <xf numFmtId="166" fontId="1" fillId="0" borderId="23" xfId="0" applyNumberFormat="1" applyFont="1" applyBorder="1" applyAlignment="1" applyProtection="1">
      <alignment vertical="center"/>
    </xf>
    <xf numFmtId="0" fontId="1" fillId="0" borderId="0" xfId="0" applyFont="1" applyAlignment="1" applyProtection="1">
      <alignment horizontal="justify" vertical="top" wrapText="1"/>
    </xf>
    <xf numFmtId="0" fontId="20" fillId="2" borderId="0" xfId="0" applyFont="1" applyFill="1" applyBorder="1" applyAlignment="1" applyProtection="1">
      <alignment horizontal="center" vertical="center"/>
      <protection locked="0"/>
    </xf>
    <xf numFmtId="0" fontId="1" fillId="0" borderId="7" xfId="0" applyFont="1" applyBorder="1" applyAlignment="1" applyProtection="1">
      <alignment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2" borderId="27" xfId="0" applyNumberFormat="1" applyFont="1" applyFill="1" applyBorder="1" applyAlignment="1" applyProtection="1">
      <alignment horizontal="center" vertical="center"/>
      <protection locked="0"/>
    </xf>
    <xf numFmtId="166" fontId="1" fillId="2" borderId="7" xfId="0" applyNumberFormat="1" applyFont="1" applyFill="1" applyBorder="1" applyAlignment="1" applyProtection="1">
      <alignment vertical="center" shrinkToFit="1"/>
      <protection locked="0"/>
    </xf>
    <xf numFmtId="166" fontId="1" fillId="2" borderId="8" xfId="0" applyNumberFormat="1" applyFont="1" applyFill="1" applyBorder="1" applyAlignment="1" applyProtection="1">
      <alignment vertical="center" shrinkToFit="1"/>
      <protection locked="0"/>
    </xf>
    <xf numFmtId="166" fontId="1" fillId="2" borderId="9" xfId="0" applyNumberFormat="1" applyFont="1" applyFill="1" applyBorder="1" applyAlignment="1" applyProtection="1">
      <alignment vertical="center" shrinkToFit="1"/>
      <protection locked="0"/>
    </xf>
    <xf numFmtId="0" fontId="10" fillId="0" borderId="23" xfId="0" applyFont="1" applyBorder="1" applyAlignment="1" applyProtection="1">
      <alignment horizontal="right" vertical="center"/>
    </xf>
    <xf numFmtId="166" fontId="10" fillId="0" borderId="13" xfId="0" applyNumberFormat="1" applyFont="1" applyBorder="1" applyAlignment="1" applyProtection="1">
      <alignment horizontal="right" vertical="center" shrinkToFit="1"/>
    </xf>
    <xf numFmtId="166" fontId="10" fillId="0" borderId="14" xfId="0" applyNumberFormat="1" applyFont="1" applyBorder="1" applyAlignment="1" applyProtection="1">
      <alignment horizontal="right" vertical="center" shrinkToFit="1"/>
    </xf>
    <xf numFmtId="166" fontId="10" fillId="0" borderId="15" xfId="0" applyNumberFormat="1" applyFont="1" applyBorder="1" applyAlignment="1" applyProtection="1">
      <alignment horizontal="right" vertical="center" shrinkToFit="1"/>
    </xf>
    <xf numFmtId="3" fontId="1" fillId="2" borderId="23" xfId="0" applyNumberFormat="1" applyFont="1" applyFill="1" applyBorder="1" applyAlignment="1" applyProtection="1">
      <alignment horizontal="center" vertical="center"/>
      <protection locked="0"/>
    </xf>
    <xf numFmtId="0" fontId="1" fillId="2" borderId="23" xfId="0" applyNumberFormat="1" applyFont="1" applyFill="1" applyBorder="1" applyAlignment="1" applyProtection="1">
      <alignment horizontal="center" vertical="center"/>
      <protection locked="0"/>
    </xf>
    <xf numFmtId="166" fontId="1" fillId="2" borderId="13" xfId="0" applyNumberFormat="1" applyFont="1" applyFill="1" applyBorder="1" applyAlignment="1" applyProtection="1">
      <alignment vertical="center" shrinkToFit="1"/>
      <protection locked="0"/>
    </xf>
    <xf numFmtId="166" fontId="1" fillId="2" borderId="14" xfId="0" applyNumberFormat="1" applyFont="1" applyFill="1" applyBorder="1" applyAlignment="1" applyProtection="1">
      <alignment vertical="center" shrinkToFit="1"/>
      <protection locked="0"/>
    </xf>
    <xf numFmtId="166" fontId="1" fillId="2" borderId="15" xfId="0" applyNumberFormat="1" applyFont="1" applyFill="1" applyBorder="1" applyAlignment="1" applyProtection="1">
      <alignment vertical="center" shrinkToFit="1"/>
      <protection locked="0"/>
    </xf>
    <xf numFmtId="0" fontId="1" fillId="0" borderId="1" xfId="0" applyFont="1" applyBorder="1" applyAlignment="1" applyProtection="1">
      <alignment vertical="center"/>
    </xf>
    <xf numFmtId="0" fontId="1" fillId="0" borderId="2" xfId="0" applyFont="1" applyBorder="1" applyAlignment="1" applyProtection="1">
      <alignment vertical="center"/>
    </xf>
    <xf numFmtId="0" fontId="1" fillId="0" borderId="3" xfId="0" applyFont="1" applyBorder="1" applyAlignment="1" applyProtection="1">
      <alignment vertical="center"/>
    </xf>
    <xf numFmtId="0" fontId="1" fillId="0" borderId="13" xfId="0" applyFont="1" applyBorder="1" applyAlignment="1" applyProtection="1">
      <alignment horizontal="left" vertical="center"/>
    </xf>
    <xf numFmtId="0" fontId="1" fillId="0" borderId="14" xfId="0" applyFont="1" applyBorder="1" applyAlignment="1" applyProtection="1">
      <alignment horizontal="left" vertical="center"/>
    </xf>
    <xf numFmtId="0" fontId="1" fillId="0" borderId="15" xfId="0" applyFont="1" applyBorder="1" applyAlignment="1" applyProtection="1">
      <alignment horizontal="left" vertical="center"/>
    </xf>
    <xf numFmtId="0" fontId="1" fillId="2" borderId="14"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32" fillId="6" borderId="0" xfId="0" applyFont="1" applyFill="1" applyAlignment="1" applyProtection="1">
      <alignment horizontal="center" vertical="top"/>
    </xf>
    <xf numFmtId="4" fontId="1" fillId="2" borderId="21" xfId="0" applyNumberFormat="1" applyFont="1" applyFill="1" applyBorder="1" applyAlignment="1" applyProtection="1">
      <alignment horizontal="left" vertical="center" shrinkToFit="1"/>
      <protection locked="0"/>
    </xf>
    <xf numFmtId="4" fontId="1" fillId="2" borderId="5" xfId="0" applyNumberFormat="1" applyFont="1" applyFill="1" applyBorder="1" applyAlignment="1" applyProtection="1">
      <alignment horizontal="left" vertical="center" shrinkToFit="1"/>
      <protection locked="0"/>
    </xf>
    <xf numFmtId="4" fontId="1" fillId="2" borderId="22" xfId="0" applyNumberFormat="1" applyFont="1" applyFill="1" applyBorder="1" applyAlignment="1" applyProtection="1">
      <alignment horizontal="left" vertical="center" shrinkToFit="1"/>
      <protection locked="0"/>
    </xf>
    <xf numFmtId="164" fontId="1" fillId="2" borderId="5" xfId="0" applyNumberFormat="1" applyFont="1" applyFill="1" applyBorder="1" applyAlignment="1" applyProtection="1">
      <alignment horizontal="left" vertical="center"/>
      <protection locked="0"/>
    </xf>
    <xf numFmtId="164" fontId="1" fillId="2" borderId="6" xfId="0" applyNumberFormat="1"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0" fontId="1" fillId="2" borderId="1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5" fillId="2" borderId="34" xfId="0" applyFont="1" applyFill="1" applyBorder="1" applyAlignment="1" applyProtection="1">
      <alignment horizontal="left" vertical="center" indent="1"/>
      <protection locked="0"/>
    </xf>
    <xf numFmtId="0" fontId="5" fillId="2" borderId="21" xfId="0" applyFont="1" applyFill="1" applyBorder="1" applyAlignment="1" applyProtection="1">
      <alignment horizontal="left" vertical="center" indent="1"/>
      <protection locked="0"/>
    </xf>
    <xf numFmtId="0" fontId="1" fillId="2" borderId="34" xfId="0" applyFont="1" applyFill="1" applyBorder="1" applyAlignment="1" applyProtection="1">
      <alignment horizontal="left" vertical="center" indent="1"/>
      <protection locked="0"/>
    </xf>
    <xf numFmtId="0" fontId="1" fillId="2" borderId="21" xfId="0" applyFont="1" applyFill="1" applyBorder="1" applyAlignment="1" applyProtection="1">
      <alignment horizontal="left" vertical="center" indent="1"/>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indent="1"/>
      <protection locked="0"/>
    </xf>
    <xf numFmtId="14" fontId="1" fillId="2" borderId="5" xfId="0" applyNumberFormat="1" applyFont="1" applyFill="1" applyBorder="1" applyAlignment="1" applyProtection="1">
      <alignment horizontal="left" vertical="center"/>
      <protection locked="0"/>
    </xf>
    <xf numFmtId="0" fontId="5" fillId="2" borderId="22" xfId="0" applyFont="1" applyFill="1" applyBorder="1" applyAlignment="1" applyProtection="1">
      <alignment horizontal="left" vertical="center" indent="1"/>
      <protection locked="0"/>
    </xf>
    <xf numFmtId="0" fontId="1" fillId="2" borderId="5" xfId="0" applyFont="1" applyFill="1" applyBorder="1" applyAlignment="1" applyProtection="1">
      <alignment horizontal="left" vertical="center" indent="1"/>
      <protection locked="0"/>
    </xf>
    <xf numFmtId="0" fontId="1" fillId="2" borderId="22" xfId="0" applyFont="1" applyFill="1" applyBorder="1" applyAlignment="1" applyProtection="1">
      <alignment horizontal="left" vertical="center" indent="1"/>
      <protection locked="0"/>
    </xf>
    <xf numFmtId="0" fontId="20" fillId="6" borderId="0" xfId="0" applyFont="1" applyFill="1" applyBorder="1" applyAlignment="1" applyProtection="1">
      <alignment horizontal="justify" vertical="center" wrapText="1"/>
    </xf>
    <xf numFmtId="0" fontId="1" fillId="0" borderId="0" xfId="0" applyFont="1" applyAlignment="1" applyProtection="1">
      <alignment horizontal="justify" vertical="center" wrapText="1"/>
    </xf>
    <xf numFmtId="4" fontId="5" fillId="2" borderId="21" xfId="0" applyNumberFormat="1" applyFont="1" applyFill="1" applyBorder="1" applyAlignment="1" applyProtection="1">
      <alignment horizontal="center" vertical="center"/>
      <protection locked="0"/>
    </xf>
    <xf numFmtId="4" fontId="5" fillId="2" borderId="5" xfId="0" applyNumberFormat="1" applyFont="1" applyFill="1" applyBorder="1" applyAlignment="1" applyProtection="1">
      <alignment horizontal="center" vertical="center"/>
      <protection locked="0"/>
    </xf>
    <xf numFmtId="4" fontId="5" fillId="2" borderId="22" xfId="0" applyNumberFormat="1" applyFont="1" applyFill="1" applyBorder="1" applyAlignment="1" applyProtection="1">
      <alignment horizontal="center" vertical="center"/>
      <protection locked="0"/>
    </xf>
    <xf numFmtId="4" fontId="1" fillId="0" borderId="19" xfId="0" applyNumberFormat="1" applyFont="1" applyBorder="1" applyAlignment="1" applyProtection="1">
      <alignment horizontal="center" vertical="center"/>
    </xf>
    <xf numFmtId="4" fontId="1" fillId="0" borderId="11" xfId="0" applyNumberFormat="1" applyFont="1" applyBorder="1" applyAlignment="1" applyProtection="1">
      <alignment horizontal="center" vertical="center"/>
    </xf>
    <xf numFmtId="4" fontId="1" fillId="0" borderId="20" xfId="0" applyNumberFormat="1" applyFont="1" applyBorder="1" applyAlignment="1" applyProtection="1">
      <alignment horizontal="center"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165" fontId="1" fillId="2" borderId="21" xfId="0" applyNumberFormat="1" applyFont="1" applyFill="1" applyBorder="1" applyAlignment="1" applyProtection="1">
      <alignment horizontal="right" vertical="center"/>
      <protection locked="0"/>
    </xf>
    <xf numFmtId="165" fontId="1" fillId="2" borderId="5" xfId="0" applyNumberFormat="1" applyFont="1" applyFill="1" applyBorder="1" applyAlignment="1" applyProtection="1">
      <alignment horizontal="right" vertical="center"/>
      <protection locked="0"/>
    </xf>
    <xf numFmtId="165" fontId="1" fillId="2" borderId="22" xfId="0" applyNumberFormat="1" applyFont="1" applyFill="1" applyBorder="1" applyAlignment="1" applyProtection="1">
      <alignment horizontal="right" vertical="center"/>
      <protection locked="0"/>
    </xf>
    <xf numFmtId="0" fontId="1" fillId="2" borderId="21"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10" fontId="1" fillId="2" borderId="21" xfId="0" applyNumberFormat="1" applyFont="1" applyFill="1" applyBorder="1" applyAlignment="1" applyProtection="1">
      <alignment horizontal="center" vertical="center" shrinkToFit="1"/>
      <protection locked="0"/>
    </xf>
    <xf numFmtId="10" fontId="1" fillId="2" borderId="5" xfId="0" applyNumberFormat="1" applyFont="1" applyFill="1" applyBorder="1" applyAlignment="1" applyProtection="1">
      <alignment horizontal="center" vertical="center" shrinkToFit="1"/>
      <protection locked="0"/>
    </xf>
    <xf numFmtId="10" fontId="1" fillId="2" borderId="22" xfId="0" applyNumberFormat="1" applyFont="1" applyFill="1" applyBorder="1" applyAlignment="1" applyProtection="1">
      <alignment horizontal="center" vertical="center" shrinkToFit="1"/>
      <protection locked="0"/>
    </xf>
    <xf numFmtId="0" fontId="1" fillId="0" borderId="0" xfId="0" applyFont="1" applyBorder="1" applyAlignment="1" applyProtection="1">
      <alignment horizontal="justify" vertical="top" wrapText="1"/>
    </xf>
    <xf numFmtId="0" fontId="20" fillId="6" borderId="0" xfId="0" applyFont="1" applyFill="1" applyAlignment="1" applyProtection="1">
      <alignment horizontal="left" vertical="top" wrapText="1" indent="10"/>
    </xf>
    <xf numFmtId="0" fontId="1" fillId="2" borderId="7" xfId="0" applyFont="1" applyFill="1" applyBorder="1" applyAlignment="1" applyProtection="1">
      <alignment horizontal="right" vertical="center"/>
      <protection locked="0"/>
    </xf>
    <xf numFmtId="0" fontId="1" fillId="2" borderId="8" xfId="0" applyFont="1" applyFill="1" applyBorder="1" applyAlignment="1" applyProtection="1">
      <alignment horizontal="right" vertical="center"/>
      <protection locked="0"/>
    </xf>
    <xf numFmtId="0" fontId="1" fillId="2" borderId="9" xfId="0" applyFont="1" applyFill="1" applyBorder="1" applyAlignment="1" applyProtection="1">
      <alignment horizontal="right" vertical="center"/>
      <protection locked="0"/>
    </xf>
    <xf numFmtId="3" fontId="1" fillId="2" borderId="27" xfId="0" applyNumberFormat="1" applyFont="1" applyFill="1" applyBorder="1" applyAlignment="1" applyProtection="1">
      <alignment horizontal="center" vertical="center"/>
      <protection locked="0"/>
    </xf>
    <xf numFmtId="166" fontId="10" fillId="0" borderId="29" xfId="0" applyNumberFormat="1" applyFont="1" applyBorder="1" applyAlignment="1" applyProtection="1">
      <alignment horizontal="right" vertical="center" shrinkToFit="1"/>
    </xf>
    <xf numFmtId="166" fontId="10" fillId="0" borderId="30" xfId="0" applyNumberFormat="1" applyFont="1" applyBorder="1" applyAlignment="1" applyProtection="1">
      <alignment horizontal="right" vertical="center" shrinkToFit="1"/>
    </xf>
    <xf numFmtId="166" fontId="10" fillId="0" borderId="31" xfId="0" applyNumberFormat="1" applyFont="1" applyBorder="1" applyAlignment="1" applyProtection="1">
      <alignment horizontal="right" vertical="center" shrinkToFit="1"/>
    </xf>
    <xf numFmtId="166" fontId="24" fillId="0" borderId="21" xfId="0" applyNumberFormat="1" applyFont="1" applyFill="1" applyBorder="1" applyAlignment="1" applyProtection="1">
      <alignment vertical="center" shrinkToFit="1"/>
    </xf>
    <xf numFmtId="166" fontId="24" fillId="0" borderId="5" xfId="0" applyNumberFormat="1" applyFont="1" applyFill="1" applyBorder="1" applyAlignment="1" applyProtection="1">
      <alignment vertical="center" shrinkToFit="1"/>
    </xf>
    <xf numFmtId="166" fontId="24" fillId="0" borderId="22" xfId="0" applyNumberFormat="1" applyFont="1" applyFill="1" applyBorder="1" applyAlignment="1" applyProtection="1">
      <alignment vertical="center" shrinkToFit="1"/>
    </xf>
    <xf numFmtId="168" fontId="1" fillId="0" borderId="5" xfId="0" applyNumberFormat="1" applyFont="1" applyBorder="1" applyAlignment="1" applyProtection="1">
      <alignment vertical="center" shrinkToFit="1"/>
    </xf>
    <xf numFmtId="168" fontId="13" fillId="0" borderId="4" xfId="0" applyNumberFormat="1" applyFont="1" applyBorder="1" applyAlignment="1" applyProtection="1">
      <alignment horizontal="center" vertical="center" shrinkToFit="1"/>
    </xf>
    <xf numFmtId="168" fontId="13" fillId="0" borderId="5" xfId="0" applyNumberFormat="1" applyFont="1" applyBorder="1" applyAlignment="1" applyProtection="1">
      <alignment horizontal="center" vertical="center" shrinkToFit="1"/>
    </xf>
    <xf numFmtId="168" fontId="13" fillId="0" borderId="6" xfId="0" applyNumberFormat="1" applyFont="1" applyBorder="1" applyAlignment="1" applyProtection="1">
      <alignment horizontal="center" vertical="center" shrinkToFit="1"/>
    </xf>
    <xf numFmtId="168" fontId="1" fillId="0" borderId="6" xfId="0" applyNumberFormat="1" applyFont="1" applyBorder="1" applyAlignment="1" applyProtection="1">
      <alignment vertical="center" shrinkToFit="1"/>
    </xf>
    <xf numFmtId="166" fontId="5" fillId="0" borderId="13" xfId="0" applyNumberFormat="1" applyFont="1" applyBorder="1" applyAlignment="1" applyProtection="1">
      <alignment vertical="center"/>
    </xf>
    <xf numFmtId="166" fontId="5" fillId="0" borderId="14" xfId="0" applyNumberFormat="1" applyFont="1" applyBorder="1" applyAlignment="1" applyProtection="1">
      <alignment vertical="center"/>
    </xf>
    <xf numFmtId="166" fontId="5" fillId="0" borderId="15" xfId="0" applyNumberFormat="1" applyFont="1" applyBorder="1" applyAlignment="1" applyProtection="1">
      <alignment vertical="center"/>
    </xf>
    <xf numFmtId="0" fontId="1" fillId="0" borderId="0" xfId="0" applyFont="1" applyAlignment="1" applyProtection="1">
      <alignment horizontal="justify" vertical="center"/>
    </xf>
    <xf numFmtId="0" fontId="13" fillId="0" borderId="29" xfId="0" applyFont="1" applyBorder="1" applyAlignment="1" applyProtection="1">
      <alignment horizontal="center" vertical="center"/>
    </xf>
    <xf numFmtId="0" fontId="13" fillId="0" borderId="30" xfId="0" applyFont="1" applyBorder="1" applyAlignment="1" applyProtection="1">
      <alignment horizontal="center" vertical="center"/>
    </xf>
    <xf numFmtId="0" fontId="13" fillId="0" borderId="31"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168" fontId="1" fillId="0" borderId="2" xfId="0" applyNumberFormat="1" applyFont="1" applyBorder="1" applyAlignment="1" applyProtection="1">
      <alignment vertical="center" shrinkToFit="1"/>
    </xf>
    <xf numFmtId="168" fontId="13" fillId="0" borderId="1" xfId="0" applyNumberFormat="1" applyFont="1" applyBorder="1" applyAlignment="1" applyProtection="1">
      <alignment horizontal="center" vertical="center" shrinkToFit="1"/>
    </xf>
    <xf numFmtId="168" fontId="13" fillId="0" borderId="2" xfId="0" applyNumberFormat="1" applyFont="1" applyBorder="1" applyAlignment="1" applyProtection="1">
      <alignment horizontal="center" vertical="center" shrinkToFit="1"/>
    </xf>
    <xf numFmtId="168" fontId="13" fillId="0" borderId="3" xfId="0" applyNumberFormat="1" applyFont="1" applyBorder="1" applyAlignment="1" applyProtection="1">
      <alignment horizontal="center" vertical="center" shrinkToFit="1"/>
    </xf>
    <xf numFmtId="168" fontId="1" fillId="0" borderId="3" xfId="0" applyNumberFormat="1" applyFont="1" applyBorder="1" applyAlignment="1" applyProtection="1">
      <alignment vertical="center" shrinkToFit="1"/>
    </xf>
    <xf numFmtId="170" fontId="1" fillId="2" borderId="0" xfId="0" applyNumberFormat="1" applyFont="1" applyFill="1" applyBorder="1" applyAlignment="1" applyProtection="1">
      <alignment horizontal="left" vertical="center"/>
      <protection locked="0"/>
    </xf>
    <xf numFmtId="0" fontId="16" fillId="0" borderId="0" xfId="0" applyFont="1" applyBorder="1" applyAlignment="1" applyProtection="1">
      <alignment horizontal="center" vertical="center" wrapText="1"/>
    </xf>
    <xf numFmtId="0" fontId="18" fillId="0" borderId="30" xfId="0" applyFont="1" applyBorder="1" applyAlignment="1" applyProtection="1">
      <alignment horizontal="center" vertical="center"/>
    </xf>
    <xf numFmtId="0" fontId="18" fillId="0" borderId="0" xfId="0" applyFont="1" applyBorder="1" applyAlignment="1" applyProtection="1">
      <alignment horizontal="center" vertical="center"/>
    </xf>
    <xf numFmtId="166" fontId="24" fillId="0" borderId="32" xfId="0" applyNumberFormat="1" applyFont="1" applyFill="1" applyBorder="1" applyAlignment="1" applyProtection="1">
      <alignment vertical="center" shrinkToFit="1"/>
    </xf>
    <xf numFmtId="166" fontId="24" fillId="0" borderId="2" xfId="0" applyNumberFormat="1" applyFont="1" applyFill="1" applyBorder="1" applyAlignment="1" applyProtection="1">
      <alignment vertical="center" shrinkToFit="1"/>
    </xf>
    <xf numFmtId="166" fontId="24" fillId="0" borderId="33" xfId="0" applyNumberFormat="1" applyFont="1" applyFill="1" applyBorder="1" applyAlignment="1" applyProtection="1">
      <alignment vertical="center" shrinkToFit="1"/>
    </xf>
    <xf numFmtId="3" fontId="1" fillId="0" borderId="28" xfId="0" applyNumberFormat="1" applyFont="1" applyFill="1" applyBorder="1" applyAlignment="1" applyProtection="1">
      <alignment horizontal="center" vertical="center"/>
    </xf>
    <xf numFmtId="0" fontId="1" fillId="0" borderId="28" xfId="0" applyNumberFormat="1" applyFont="1" applyFill="1" applyBorder="1" applyAlignment="1" applyProtection="1">
      <alignment horizontal="center" vertical="center"/>
    </xf>
    <xf numFmtId="166" fontId="1" fillId="0" borderId="4" xfId="0" applyNumberFormat="1" applyFont="1" applyFill="1" applyBorder="1" applyAlignment="1" applyProtection="1">
      <alignment vertical="center" shrinkToFit="1"/>
    </xf>
    <xf numFmtId="166" fontId="1" fillId="0" borderId="5" xfId="0" applyNumberFormat="1" applyFont="1" applyFill="1" applyBorder="1" applyAlignment="1" applyProtection="1">
      <alignment vertical="center" shrinkToFit="1"/>
    </xf>
    <xf numFmtId="166" fontId="1" fillId="0" borderId="6" xfId="0" applyNumberFormat="1" applyFont="1" applyFill="1" applyBorder="1" applyAlignment="1" applyProtection="1">
      <alignment vertical="center" shrinkToFit="1"/>
    </xf>
    <xf numFmtId="0" fontId="1" fillId="0" borderId="4" xfId="0" applyFont="1" applyFill="1" applyBorder="1" applyAlignment="1" applyProtection="1">
      <alignment vertical="center"/>
    </xf>
    <xf numFmtId="0" fontId="1" fillId="0" borderId="5" xfId="0" applyFont="1" applyFill="1" applyBorder="1" applyAlignment="1" applyProtection="1">
      <alignment vertical="center"/>
    </xf>
    <xf numFmtId="0" fontId="1" fillId="0" borderId="8" xfId="0" applyFont="1" applyFill="1" applyBorder="1" applyAlignment="1" applyProtection="1">
      <alignment vertical="center" shrinkToFit="1"/>
    </xf>
    <xf numFmtId="0" fontId="1" fillId="0" borderId="9" xfId="0" applyFont="1" applyFill="1" applyBorder="1" applyAlignment="1" applyProtection="1">
      <alignment vertical="center" shrinkToFit="1"/>
    </xf>
    <xf numFmtId="3" fontId="1" fillId="0" borderId="38" xfId="0" applyNumberFormat="1" applyFont="1" applyFill="1" applyBorder="1" applyAlignment="1" applyProtection="1">
      <alignment horizontal="center" vertical="center"/>
    </xf>
    <xf numFmtId="0" fontId="1" fillId="0" borderId="38" xfId="0" applyNumberFormat="1" applyFont="1" applyFill="1" applyBorder="1" applyAlignment="1" applyProtection="1">
      <alignment horizontal="center" vertical="center"/>
    </xf>
    <xf numFmtId="166" fontId="1" fillId="0" borderId="0" xfId="0" applyNumberFormat="1" applyFont="1" applyBorder="1" applyAlignment="1" applyProtection="1">
      <alignment horizontal="right" vertical="center"/>
    </xf>
    <xf numFmtId="1" fontId="23" fillId="2" borderId="42" xfId="0" applyNumberFormat="1" applyFont="1" applyFill="1" applyBorder="1" applyAlignment="1" applyProtection="1">
      <alignment horizontal="center" vertical="center"/>
      <protection locked="0"/>
    </xf>
    <xf numFmtId="1" fontId="0" fillId="0" borderId="43" xfId="0" applyNumberFormat="1" applyBorder="1" applyAlignment="1" applyProtection="1">
      <alignment horizontal="center" vertical="center"/>
      <protection locked="0"/>
    </xf>
    <xf numFmtId="171" fontId="23" fillId="2" borderId="43" xfId="0" applyNumberFormat="1" applyFont="1" applyFill="1" applyBorder="1" applyAlignment="1" applyProtection="1">
      <alignment horizontal="center" vertical="center"/>
      <protection locked="0"/>
    </xf>
    <xf numFmtId="171" fontId="0" fillId="0" borderId="44" xfId="0" applyNumberFormat="1" applyBorder="1" applyAlignment="1" applyProtection="1">
      <alignment horizontal="center" vertical="center"/>
      <protection locked="0"/>
    </xf>
    <xf numFmtId="166" fontId="20" fillId="2" borderId="0" xfId="0" applyNumberFormat="1" applyFont="1" applyFill="1" applyBorder="1" applyAlignment="1" applyProtection="1">
      <alignment horizontal="right" vertical="center"/>
      <protection locked="0"/>
    </xf>
    <xf numFmtId="166" fontId="5" fillId="0" borderId="17" xfId="0" applyNumberFormat="1" applyFont="1" applyBorder="1" applyAlignment="1" applyProtection="1">
      <alignment vertical="center" shrinkToFit="1"/>
    </xf>
    <xf numFmtId="166" fontId="24" fillId="0" borderId="19" xfId="0" applyNumberFormat="1" applyFont="1" applyFill="1" applyBorder="1" applyAlignment="1" applyProtection="1">
      <alignment vertical="center" shrinkToFit="1"/>
    </xf>
    <xf numFmtId="166" fontId="24" fillId="0" borderId="11" xfId="0" applyNumberFormat="1" applyFont="1" applyFill="1" applyBorder="1" applyAlignment="1" applyProtection="1">
      <alignment vertical="center" shrinkToFit="1"/>
    </xf>
    <xf numFmtId="166" fontId="24" fillId="0" borderId="20" xfId="0" applyNumberFormat="1" applyFont="1" applyFill="1" applyBorder="1" applyAlignment="1" applyProtection="1">
      <alignment vertical="center" shrinkToFit="1"/>
    </xf>
    <xf numFmtId="0" fontId="0" fillId="2" borderId="5" xfId="0" applyFill="1" applyBorder="1" applyAlignment="1" applyProtection="1">
      <alignment horizontal="left" vertical="center" indent="1"/>
      <protection locked="0"/>
    </xf>
    <xf numFmtId="0" fontId="0" fillId="2" borderId="22" xfId="0" applyFill="1" applyBorder="1" applyAlignment="1" applyProtection="1">
      <alignment horizontal="left" vertical="center" indent="1"/>
      <protection locked="0"/>
    </xf>
    <xf numFmtId="49" fontId="1" fillId="2" borderId="21" xfId="0" applyNumberFormat="1" applyFont="1" applyFill="1" applyBorder="1" applyAlignment="1" applyProtection="1">
      <alignment horizontal="left" vertical="center" indent="1"/>
      <protection locked="0"/>
    </xf>
    <xf numFmtId="49" fontId="0" fillId="2" borderId="5" xfId="0" applyNumberFormat="1" applyFill="1" applyBorder="1" applyAlignment="1" applyProtection="1">
      <alignment horizontal="left" vertical="center" indent="1"/>
      <protection locked="0"/>
    </xf>
    <xf numFmtId="49" fontId="0" fillId="2" borderId="22" xfId="0" applyNumberFormat="1" applyFill="1" applyBorder="1" applyAlignment="1" applyProtection="1">
      <alignment horizontal="left" vertical="center" indent="1"/>
      <protection locked="0"/>
    </xf>
    <xf numFmtId="0" fontId="1" fillId="0" borderId="23" xfId="0" applyFont="1" applyBorder="1" applyAlignment="1" applyProtection="1">
      <alignment vertical="center"/>
    </xf>
    <xf numFmtId="0" fontId="0" fillId="0" borderId="0" xfId="0" applyAlignment="1" applyProtection="1">
      <alignment horizontal="justify" vertical="top" wrapText="1"/>
    </xf>
    <xf numFmtId="166" fontId="1" fillId="2" borderId="21" xfId="0" applyNumberFormat="1" applyFont="1" applyFill="1" applyBorder="1" applyAlignment="1" applyProtection="1">
      <alignment horizontal="center" vertical="center"/>
      <protection locked="0"/>
    </xf>
    <xf numFmtId="166" fontId="1" fillId="2" borderId="5" xfId="0" applyNumberFormat="1" applyFont="1" applyFill="1" applyBorder="1" applyAlignment="1" applyProtection="1">
      <alignment horizontal="center" vertical="center"/>
      <protection locked="0"/>
    </xf>
    <xf numFmtId="166" fontId="1" fillId="2" borderId="22" xfId="0" applyNumberFormat="1" applyFont="1" applyFill="1" applyBorder="1" applyAlignment="1" applyProtection="1">
      <alignment horizontal="center" vertical="center"/>
      <protection locked="0"/>
    </xf>
    <xf numFmtId="168" fontId="1" fillId="2" borderId="0" xfId="0" applyNumberFormat="1" applyFont="1" applyFill="1" applyBorder="1" applyAlignment="1" applyProtection="1">
      <alignment horizontal="center" vertical="center"/>
      <protection locked="0"/>
    </xf>
    <xf numFmtId="0" fontId="1" fillId="0" borderId="0" xfId="0" applyFont="1" applyBorder="1" applyAlignment="1" applyProtection="1">
      <alignment vertical="top" wrapText="1"/>
    </xf>
    <xf numFmtId="0" fontId="1" fillId="0" borderId="0" xfId="0" applyFont="1" applyAlignment="1" applyProtection="1">
      <alignment vertical="center" wrapText="1"/>
    </xf>
    <xf numFmtId="14" fontId="1" fillId="2" borderId="21" xfId="0" applyNumberFormat="1" applyFont="1" applyFill="1" applyBorder="1" applyAlignment="1" applyProtection="1">
      <alignment horizontal="left" vertical="center" indent="1"/>
      <protection locked="0"/>
    </xf>
    <xf numFmtId="14" fontId="0" fillId="2" borderId="5" xfId="0" applyNumberFormat="1" applyFill="1" applyBorder="1" applyAlignment="1" applyProtection="1">
      <alignment horizontal="left" vertical="center" indent="1"/>
      <protection locked="0"/>
    </xf>
    <xf numFmtId="14" fontId="0" fillId="2" borderId="22" xfId="0" applyNumberFormat="1" applyFill="1" applyBorder="1" applyAlignment="1" applyProtection="1">
      <alignment horizontal="left" vertical="center" indent="1"/>
      <protection locked="0"/>
    </xf>
    <xf numFmtId="168" fontId="1" fillId="2" borderId="21" xfId="0" applyNumberFormat="1" applyFont="1" applyFill="1" applyBorder="1" applyAlignment="1" applyProtection="1">
      <alignment horizontal="left" vertical="center" indent="1"/>
      <protection locked="0"/>
    </xf>
    <xf numFmtId="168" fontId="0" fillId="2" borderId="5" xfId="0" applyNumberFormat="1" applyFill="1" applyBorder="1" applyAlignment="1" applyProtection="1">
      <alignment horizontal="left" vertical="center" indent="1"/>
      <protection locked="0"/>
    </xf>
    <xf numFmtId="168" fontId="0" fillId="2" borderId="22" xfId="0" applyNumberFormat="1" applyFill="1" applyBorder="1" applyAlignment="1" applyProtection="1">
      <alignment horizontal="left" vertical="center" indent="1"/>
      <protection locked="0"/>
    </xf>
    <xf numFmtId="0" fontId="1" fillId="0" borderId="0" xfId="0" applyFont="1" applyAlignment="1" applyProtection="1">
      <alignment horizontal="justify" vertical="top"/>
    </xf>
    <xf numFmtId="0" fontId="0" fillId="0" borderId="0" xfId="0" applyAlignment="1" applyProtection="1">
      <alignment horizontal="justify" vertical="top"/>
    </xf>
    <xf numFmtId="0" fontId="1" fillId="2" borderId="39" xfId="0" applyFont="1" applyFill="1" applyBorder="1" applyAlignment="1" applyProtection="1">
      <alignment horizontal="justify" vertical="center" wrapText="1"/>
      <protection locked="0"/>
    </xf>
    <xf numFmtId="0" fontId="1" fillId="2" borderId="0" xfId="0" applyFont="1" applyFill="1" applyAlignment="1" applyProtection="1">
      <alignment horizontal="justify" vertical="center" wrapText="1"/>
      <protection locked="0"/>
    </xf>
    <xf numFmtId="0" fontId="31" fillId="6" borderId="0" xfId="0" applyFont="1" applyFill="1" applyAlignment="1" applyProtection="1">
      <alignment horizontal="justify" vertical="center" wrapText="1"/>
    </xf>
    <xf numFmtId="166" fontId="1" fillId="0" borderId="0" xfId="0" applyNumberFormat="1" applyFont="1" applyFill="1" applyBorder="1" applyAlignment="1" applyProtection="1">
      <alignment horizontal="right" vertical="center" shrinkToFit="1"/>
    </xf>
    <xf numFmtId="166" fontId="1" fillId="0" borderId="17" xfId="0" applyNumberFormat="1" applyFont="1" applyFill="1" applyBorder="1" applyAlignment="1" applyProtection="1">
      <alignment horizontal="right" vertical="center" shrinkToFit="1"/>
    </xf>
    <xf numFmtId="166" fontId="1" fillId="0" borderId="7" xfId="0" applyNumberFormat="1" applyFont="1" applyBorder="1" applyAlignment="1" applyProtection="1">
      <alignment vertical="center"/>
    </xf>
    <xf numFmtId="166" fontId="1" fillId="0" borderId="8" xfId="0" applyNumberFormat="1" applyFont="1" applyBorder="1" applyAlignment="1" applyProtection="1">
      <alignment vertical="center"/>
    </xf>
    <xf numFmtId="166" fontId="1" fillId="0" borderId="9" xfId="0" applyNumberFormat="1" applyFont="1" applyBorder="1" applyAlignment="1" applyProtection="1">
      <alignment vertical="center"/>
    </xf>
    <xf numFmtId="0" fontId="1" fillId="0" borderId="13" xfId="0" applyFont="1" applyBorder="1" applyAlignment="1" applyProtection="1">
      <alignment horizontal="right" vertical="center" shrinkToFit="1"/>
    </xf>
    <xf numFmtId="0" fontId="1" fillId="0" borderId="14" xfId="0" applyFont="1" applyBorder="1" applyAlignment="1" applyProtection="1">
      <alignment horizontal="right" vertical="center" shrinkToFit="1"/>
    </xf>
    <xf numFmtId="169" fontId="1" fillId="0" borderId="14" xfId="0" applyNumberFormat="1" applyFont="1" applyBorder="1" applyAlignment="1" applyProtection="1">
      <alignment vertical="center" shrinkToFit="1"/>
    </xf>
    <xf numFmtId="169" fontId="1" fillId="0" borderId="15" xfId="0" applyNumberFormat="1" applyFont="1" applyBorder="1" applyAlignment="1" applyProtection="1">
      <alignment vertical="center" shrinkToFit="1"/>
    </xf>
    <xf numFmtId="0" fontId="0" fillId="0" borderId="0" xfId="0" applyAlignment="1" applyProtection="1">
      <alignment horizontal="justify" vertical="center" wrapText="1"/>
    </xf>
    <xf numFmtId="168" fontId="1" fillId="0" borderId="0" xfId="0" applyNumberFormat="1" applyFont="1" applyFill="1" applyBorder="1" applyAlignment="1" applyProtection="1">
      <alignment horizontal="right" vertical="center" shrinkToFit="1"/>
    </xf>
    <xf numFmtId="165" fontId="1" fillId="0" borderId="8" xfId="0" applyNumberFormat="1" applyFont="1" applyBorder="1" applyAlignment="1" applyProtection="1">
      <alignment vertical="center"/>
    </xf>
    <xf numFmtId="165" fontId="1" fillId="0" borderId="9" xfId="0" applyNumberFormat="1" applyFont="1" applyBorder="1" applyAlignment="1" applyProtection="1">
      <alignment vertical="center"/>
    </xf>
    <xf numFmtId="0" fontId="20" fillId="0" borderId="0" xfId="0" applyFont="1" applyAlignment="1" applyProtection="1">
      <alignment horizontal="center" vertical="center" wrapText="1"/>
    </xf>
    <xf numFmtId="166" fontId="1" fillId="0" borderId="25" xfId="0" applyNumberFormat="1" applyFont="1" applyBorder="1" applyAlignment="1" applyProtection="1">
      <alignment vertical="center"/>
    </xf>
  </cellXfs>
  <cellStyles count="1">
    <cellStyle name="Standaard" xfId="0" builtinId="0"/>
  </cellStyles>
  <dxfs count="34">
    <dxf>
      <font>
        <color theme="0"/>
      </font>
      <fill>
        <patternFill>
          <bgColor theme="0"/>
        </patternFill>
      </fill>
      <border>
        <left/>
        <right/>
        <top/>
        <bottom/>
        <vertical/>
        <horizontal/>
      </border>
    </dxf>
    <dxf>
      <font>
        <strike/>
        <color theme="0"/>
      </font>
      <fill>
        <patternFill>
          <bgColor theme="0"/>
        </patternFill>
      </fill>
      <border>
        <left style="thin">
          <color theme="0"/>
        </left>
        <right style="thin">
          <color theme="0"/>
        </right>
        <top style="thin">
          <color theme="0"/>
        </top>
        <bottom style="thin">
          <color theme="0"/>
        </bottom>
        <vertical/>
        <horizontal/>
      </border>
    </dxf>
    <dxf>
      <font>
        <color theme="1"/>
      </font>
    </dxf>
    <dxf>
      <font>
        <color theme="1"/>
      </font>
    </dxf>
    <dxf>
      <font>
        <strike/>
        <color theme="0"/>
      </font>
      <fill>
        <patternFill>
          <bgColor theme="0"/>
        </patternFill>
      </fill>
      <border>
        <left style="thin">
          <color theme="0"/>
        </left>
        <right style="thin">
          <color theme="0"/>
        </right>
        <top style="thin">
          <color theme="0"/>
        </top>
        <bottom style="thin">
          <color theme="0"/>
        </bottom>
        <vertical/>
        <horizontal/>
      </border>
    </dxf>
    <dxf>
      <border>
        <left style="hair">
          <color auto="1"/>
        </left>
        <right style="hair">
          <color auto="1"/>
        </right>
        <top style="hair">
          <color auto="1"/>
        </top>
        <bottom style="hair">
          <color auto="1"/>
        </bottom>
        <vertical/>
        <horizontal/>
      </border>
    </dxf>
    <dxf>
      <font>
        <b/>
        <i val="0"/>
        <color rgb="FFFF0000"/>
      </font>
    </dxf>
    <dxf>
      <border>
        <left style="hair">
          <color auto="1"/>
        </left>
        <right style="hair">
          <color auto="1"/>
        </right>
        <top style="hair">
          <color auto="1"/>
        </top>
        <bottom style="hair">
          <color auto="1"/>
        </bottom>
        <vertical/>
        <horizontal/>
      </border>
    </dxf>
    <dxf>
      <font>
        <b/>
        <i val="0"/>
        <color rgb="FFFF0000"/>
      </font>
    </dxf>
    <dxf>
      <font>
        <color theme="1"/>
      </font>
    </dxf>
    <dxf>
      <font>
        <color theme="1"/>
      </font>
    </dxf>
    <dxf>
      <font>
        <color theme="1"/>
      </font>
    </dxf>
    <dxf>
      <font>
        <color theme="1"/>
      </font>
    </dxf>
    <dxf>
      <font>
        <strike/>
        <color theme="0"/>
      </font>
      <fill>
        <patternFill>
          <bgColor theme="0"/>
        </patternFill>
      </fill>
      <border>
        <left style="thin">
          <color theme="0"/>
        </left>
        <right style="thin">
          <color theme="0"/>
        </right>
        <top style="thin">
          <color theme="0"/>
        </top>
        <bottom style="thin">
          <color theme="0"/>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font>
        <color theme="1"/>
      </font>
    </dxf>
    <dxf>
      <font>
        <strike/>
        <color theme="0"/>
      </font>
      <fill>
        <patternFill>
          <bgColor theme="0"/>
        </patternFill>
      </fill>
      <border>
        <left style="thin">
          <color theme="0"/>
        </left>
        <right style="thin">
          <color theme="0"/>
        </right>
        <top style="thin">
          <color theme="0"/>
        </top>
        <bottom style="thin">
          <color theme="0"/>
        </bottom>
        <vertical/>
        <horizontal/>
      </border>
    </dxf>
    <dxf>
      <font>
        <color theme="1"/>
      </font>
    </dxf>
    <dxf>
      <font>
        <strike val="0"/>
        <color rgb="FFFF0000"/>
      </font>
    </dxf>
    <dxf>
      <border>
        <left style="hair">
          <color auto="1"/>
        </left>
        <right style="hair">
          <color auto="1"/>
        </right>
        <top style="hair">
          <color auto="1"/>
        </top>
        <bottom style="hair">
          <color auto="1"/>
        </bottom>
        <vertical/>
        <horizontal/>
      </border>
    </dxf>
    <dxf>
      <border>
        <left style="thin">
          <color auto="1"/>
        </left>
        <right style="thin">
          <color auto="1"/>
        </right>
        <top style="thin">
          <color auto="1"/>
        </top>
        <bottom style="thin">
          <color auto="1"/>
        </bottom>
        <vertical/>
        <horizontal/>
      </border>
    </dxf>
    <dxf>
      <border>
        <left style="hair">
          <color auto="1"/>
        </left>
        <right style="hair">
          <color auto="1"/>
        </right>
        <top style="hair">
          <color auto="1"/>
        </top>
        <bottom style="thin">
          <color auto="1"/>
        </bottom>
        <vertical/>
        <horizontal/>
      </border>
    </dxf>
    <dxf>
      <font>
        <b val="0"/>
        <i/>
        <color theme="0" tint="-0.499984740745262"/>
      </font>
    </dxf>
    <dxf>
      <font>
        <b/>
        <i val="0"/>
        <color theme="0"/>
      </font>
      <fill>
        <patternFill>
          <bgColor rgb="FFFF0000"/>
        </patternFill>
      </fill>
    </dxf>
    <dxf>
      <border>
        <left style="hair">
          <color auto="1"/>
        </left>
        <right style="hair">
          <color auto="1"/>
        </right>
        <top style="hair">
          <color auto="1"/>
        </top>
        <bottom style="hair">
          <color auto="1"/>
        </bottom>
        <vertical/>
        <horizontal/>
      </border>
    </dxf>
    <dxf>
      <font>
        <b val="0"/>
        <i/>
        <color theme="0" tint="-0.499984740745262"/>
      </font>
    </dxf>
    <dxf>
      <font>
        <b/>
        <i val="0"/>
        <color theme="0"/>
      </font>
      <fill>
        <patternFill>
          <bgColor rgb="FFFF0000"/>
        </patternFill>
      </fill>
    </dxf>
    <dxf>
      <font>
        <b val="0"/>
        <i/>
        <color theme="0" tint="-0.499984740745262"/>
      </font>
    </dxf>
    <dxf>
      <font>
        <b val="0"/>
        <i/>
        <color theme="0" tint="-0.499984740745262"/>
      </font>
    </dxf>
    <dxf>
      <font>
        <color theme="1"/>
      </font>
    </dxf>
    <dxf>
      <font>
        <color theme="1"/>
      </font>
    </dxf>
    <dxf>
      <font>
        <color theme="1"/>
      </font>
    </dxf>
    <dxf>
      <font>
        <color theme="1"/>
      </font>
    </dxf>
  </dxfs>
  <tableStyles count="0" defaultTableStyle="TableStyleMedium2" defaultPivotStyle="PivotStyleLight16"/>
  <colors>
    <mruColors>
      <color rgb="FFDEDEDE"/>
      <color rgb="FFFFCC99"/>
      <color rgb="FFCCFFCC"/>
      <color rgb="FF008000"/>
      <color rgb="FF9BDEFF"/>
      <color rgb="FFFFFFCC"/>
      <color rgb="FFCCECFF"/>
      <color rgb="FF66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s://eservices.minfin.fgov.be/InterVAT/extra/home" TargetMode="External"/><Relationship Id="rId1" Type="http://schemas.openxmlformats.org/officeDocument/2006/relationships/hyperlink" Target="https://statbel.fgov.be/nl/themas/consumptieprijsindex/consumptieprijsindex#figures"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statbel.fgov.be/nl/themas/consumptieprijsindex/consumptieprijsindex#figures"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https://eservices.minfin.fgov.be/InterVAT/extra/home" TargetMode="External"/><Relationship Id="rId1" Type="http://schemas.openxmlformats.org/officeDocument/2006/relationships/hyperlink" Target="https://statbel.fgov.be/nl/themas/consumptieprijsindex/consumptieprijsindex#figures" TargetMode="External"/></Relationships>
</file>

<file path=xl/drawings/drawing1.xml><?xml version="1.0" encoding="utf-8"?>
<xdr:wsDr xmlns:xdr="http://schemas.openxmlformats.org/drawingml/2006/spreadsheetDrawing" xmlns:a="http://schemas.openxmlformats.org/drawingml/2006/main">
  <xdr:twoCellAnchor>
    <xdr:from>
      <xdr:col>18</xdr:col>
      <xdr:colOff>2813050</xdr:colOff>
      <xdr:row>28</xdr:row>
      <xdr:rowOff>114300</xdr:rowOff>
    </xdr:from>
    <xdr:to>
      <xdr:col>18</xdr:col>
      <xdr:colOff>3299460</xdr:colOff>
      <xdr:row>30</xdr:row>
      <xdr:rowOff>7620</xdr:rowOff>
    </xdr:to>
    <xdr:sp macro="" textlink="">
      <xdr:nvSpPr>
        <xdr:cNvPr id="2" name="Stroomdiagram: Scheidingslijn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9739630" y="5372100"/>
          <a:ext cx="486410" cy="243840"/>
        </a:xfrm>
        <a:prstGeom prst="flowChartTerminator">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marL="0" indent="0" algn="ctr"/>
          <a:r>
            <a:rPr lang="nl-BE" sz="800" b="1" u="sng">
              <a:solidFill>
                <a:srgbClr val="0000FF"/>
              </a:solidFill>
              <a:latin typeface="Arial Narrow" panose="020B0606020202030204" pitchFamily="34" charset="0"/>
              <a:ea typeface="+mn-ea"/>
              <a:cs typeface="Arial" panose="020B0604020202020204" pitchFamily="34" charset="0"/>
            </a:rPr>
            <a:t>STAT</a:t>
          </a:r>
        </a:p>
      </xdr:txBody>
    </xdr:sp>
    <xdr:clientData/>
  </xdr:twoCellAnchor>
  <xdr:twoCellAnchor>
    <xdr:from>
      <xdr:col>18</xdr:col>
      <xdr:colOff>7620</xdr:colOff>
      <xdr:row>49</xdr:row>
      <xdr:rowOff>7620</xdr:rowOff>
    </xdr:from>
    <xdr:to>
      <xdr:col>18</xdr:col>
      <xdr:colOff>792480</xdr:colOff>
      <xdr:row>51</xdr:row>
      <xdr:rowOff>7620</xdr:rowOff>
    </xdr:to>
    <xdr:sp macro="" textlink="">
      <xdr:nvSpPr>
        <xdr:cNvPr id="4" name="Stroomdiagram: Scheidingslijn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6934200" y="8046720"/>
          <a:ext cx="784860" cy="259080"/>
        </a:xfrm>
        <a:prstGeom prst="flowChartTerminator">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marL="0" indent="0" algn="ctr"/>
          <a:r>
            <a:rPr lang="nl-BE" sz="900" b="1" u="sng">
              <a:solidFill>
                <a:srgbClr val="0000FF"/>
              </a:solidFill>
              <a:latin typeface="Arial Narrow" panose="020B0606020202030204" pitchFamily="34" charset="0"/>
              <a:ea typeface="+mn-ea"/>
              <a:cs typeface="Arial" panose="020B0604020202020204" pitchFamily="34" charset="0"/>
            </a:rPr>
            <a:t>IINTERVAT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2813050</xdr:colOff>
      <xdr:row>27</xdr:row>
      <xdr:rowOff>114300</xdr:rowOff>
    </xdr:from>
    <xdr:to>
      <xdr:col>18</xdr:col>
      <xdr:colOff>3299460</xdr:colOff>
      <xdr:row>29</xdr:row>
      <xdr:rowOff>7620</xdr:rowOff>
    </xdr:to>
    <xdr:sp macro="" textlink="">
      <xdr:nvSpPr>
        <xdr:cNvPr id="2" name="Stroomdiagram: Scheidingslijn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9739630" y="5021580"/>
          <a:ext cx="486410" cy="243840"/>
        </a:xfrm>
        <a:prstGeom prst="flowChartTerminator">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marL="0" indent="0" algn="ctr"/>
          <a:r>
            <a:rPr lang="nl-BE" sz="800" b="1" u="sng">
              <a:solidFill>
                <a:srgbClr val="0000FF"/>
              </a:solidFill>
              <a:latin typeface="Arial Narrow" panose="020B0606020202030204" pitchFamily="34" charset="0"/>
              <a:ea typeface="+mn-ea"/>
              <a:cs typeface="Arial" panose="020B0604020202020204" pitchFamily="34" charset="0"/>
            </a:rPr>
            <a:t>STAT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2813050</xdr:colOff>
      <xdr:row>28</xdr:row>
      <xdr:rowOff>114300</xdr:rowOff>
    </xdr:from>
    <xdr:to>
      <xdr:col>18</xdr:col>
      <xdr:colOff>3299460</xdr:colOff>
      <xdr:row>30</xdr:row>
      <xdr:rowOff>7620</xdr:rowOff>
    </xdr:to>
    <xdr:sp macro="" textlink="">
      <xdr:nvSpPr>
        <xdr:cNvPr id="2" name="Stroomdiagram: Scheidingslij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9739630" y="5021580"/>
          <a:ext cx="486410" cy="243840"/>
        </a:xfrm>
        <a:prstGeom prst="flowChartTerminator">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marL="0" indent="0" algn="ctr"/>
          <a:r>
            <a:rPr lang="nl-BE" sz="800" b="1" u="sng">
              <a:solidFill>
                <a:srgbClr val="0000FF"/>
              </a:solidFill>
              <a:latin typeface="Arial Narrow" panose="020B0606020202030204" pitchFamily="34" charset="0"/>
              <a:ea typeface="+mn-ea"/>
              <a:cs typeface="Arial" panose="020B0604020202020204" pitchFamily="34" charset="0"/>
            </a:rPr>
            <a:t>STAT</a:t>
          </a:r>
        </a:p>
      </xdr:txBody>
    </xdr:sp>
    <xdr:clientData/>
  </xdr:twoCellAnchor>
  <xdr:twoCellAnchor>
    <xdr:from>
      <xdr:col>18</xdr:col>
      <xdr:colOff>7620</xdr:colOff>
      <xdr:row>45</xdr:row>
      <xdr:rowOff>7620</xdr:rowOff>
    </xdr:from>
    <xdr:to>
      <xdr:col>18</xdr:col>
      <xdr:colOff>792480</xdr:colOff>
      <xdr:row>47</xdr:row>
      <xdr:rowOff>7620</xdr:rowOff>
    </xdr:to>
    <xdr:sp macro="" textlink="">
      <xdr:nvSpPr>
        <xdr:cNvPr id="5" name="Stroomdiagram: Scheidingslijn 4">
          <a:hlinkClick xmlns:r="http://schemas.openxmlformats.org/officeDocument/2006/relationships" r:id="rId2"/>
          <a:extLst>
            <a:ext uri="{FF2B5EF4-FFF2-40B4-BE49-F238E27FC236}">
              <a16:creationId xmlns:a16="http://schemas.microsoft.com/office/drawing/2014/main" id="{6C8CBA31-73B7-4843-8C8E-DC4FDFF11D79}"/>
            </a:ext>
          </a:extLst>
        </xdr:cNvPr>
        <xdr:cNvSpPr/>
      </xdr:nvSpPr>
      <xdr:spPr>
        <a:xfrm>
          <a:off x="6934200" y="8046720"/>
          <a:ext cx="784860" cy="259080"/>
        </a:xfrm>
        <a:prstGeom prst="flowChartTerminator">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nchorCtr="0"/>
        <a:lstStyle/>
        <a:p>
          <a:pPr marL="0" indent="0" algn="ctr"/>
          <a:r>
            <a:rPr lang="nl-BE" sz="900" b="1" u="sng">
              <a:solidFill>
                <a:srgbClr val="0000FF"/>
              </a:solidFill>
              <a:latin typeface="Arial Narrow" panose="020B0606020202030204" pitchFamily="34" charset="0"/>
              <a:ea typeface="+mn-ea"/>
              <a:cs typeface="Arial" panose="020B0604020202020204" pitchFamily="34" charset="0"/>
            </a:rPr>
            <a:t>IINTERVAT</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T1048575"/>
  <sheetViews>
    <sheetView showGridLines="0" tabSelected="1" zoomScaleNormal="100" workbookViewId="0">
      <selection activeCell="E1" sqref="E1:F1"/>
    </sheetView>
  </sheetViews>
  <sheetFormatPr defaultColWidth="0" defaultRowHeight="13.9" customHeight="1" x14ac:dyDescent="0.25"/>
  <cols>
    <col min="1" max="1" width="2.7109375" style="159" customWidth="1"/>
    <col min="2" max="17" width="5.7109375" style="148" customWidth="1"/>
    <col min="18" max="18" width="5.7109375" style="149" customWidth="1"/>
    <col min="19" max="19" width="52.28515625" style="151" customWidth="1"/>
    <col min="20" max="20" width="5.7109375" style="148" customWidth="1"/>
    <col min="21" max="16384" width="5.7109375" style="148" hidden="1"/>
  </cols>
  <sheetData>
    <row r="1" spans="1:20" s="2" customFormat="1" ht="13.9" customHeight="1" x14ac:dyDescent="0.25">
      <c r="A1" s="34" t="str">
        <f>IF(OR(ISBLANK(E1),ISBLANK(M1)),"►","")</f>
        <v>►</v>
      </c>
      <c r="B1" s="87" t="s">
        <v>0</v>
      </c>
      <c r="C1" s="88"/>
      <c r="D1" s="89"/>
      <c r="E1" s="425"/>
      <c r="F1" s="426"/>
      <c r="G1" s="427"/>
      <c r="H1" s="428"/>
      <c r="I1" s="117"/>
      <c r="J1" s="329" t="s">
        <v>5</v>
      </c>
      <c r="K1" s="330"/>
      <c r="L1" s="331"/>
      <c r="M1" s="332"/>
      <c r="N1" s="332"/>
      <c r="O1" s="332"/>
      <c r="P1" s="333"/>
      <c r="R1" s="149"/>
      <c r="S1" s="36" t="s">
        <v>203</v>
      </c>
      <c r="T1" s="148"/>
    </row>
    <row r="2" spans="1:20" s="2" customFormat="1" ht="13.9" customHeight="1" x14ac:dyDescent="0.25">
      <c r="A2" s="34" t="str">
        <f t="shared" ref="A2:A7" si="0">IF(ISBLANK(E2),"►","")</f>
        <v>►</v>
      </c>
      <c r="B2" s="37" t="s">
        <v>1</v>
      </c>
      <c r="C2" s="38"/>
      <c r="D2" s="39"/>
      <c r="E2" s="340"/>
      <c r="F2" s="340"/>
      <c r="G2" s="340"/>
      <c r="H2" s="340"/>
      <c r="I2" s="340"/>
      <c r="J2" s="340"/>
      <c r="K2" s="340"/>
      <c r="L2" s="340"/>
      <c r="M2" s="340"/>
      <c r="N2" s="340"/>
      <c r="O2" s="340"/>
      <c r="P2" s="341"/>
      <c r="R2" s="150"/>
      <c r="S2" s="36" t="s">
        <v>18</v>
      </c>
      <c r="T2" s="148"/>
    </row>
    <row r="3" spans="1:20" s="2" customFormat="1" ht="13.9" customHeight="1" x14ac:dyDescent="0.25">
      <c r="A3" s="34" t="str">
        <f t="shared" si="0"/>
        <v>►</v>
      </c>
      <c r="B3" s="40" t="s">
        <v>2</v>
      </c>
      <c r="C3" s="41"/>
      <c r="D3" s="42"/>
      <c r="E3" s="342"/>
      <c r="F3" s="342"/>
      <c r="G3" s="342"/>
      <c r="H3" s="342"/>
      <c r="I3" s="342"/>
      <c r="J3" s="342"/>
      <c r="K3" s="342"/>
      <c r="L3" s="342"/>
      <c r="M3" s="342"/>
      <c r="N3" s="342"/>
      <c r="O3" s="342"/>
      <c r="P3" s="343"/>
      <c r="R3" s="149"/>
      <c r="S3" s="151"/>
      <c r="T3" s="148"/>
    </row>
    <row r="4" spans="1:20" s="2" customFormat="1" ht="13.9" customHeight="1" x14ac:dyDescent="0.25">
      <c r="A4" s="34" t="str">
        <f t="shared" si="0"/>
        <v>►</v>
      </c>
      <c r="B4" s="40" t="s">
        <v>204</v>
      </c>
      <c r="C4" s="41"/>
      <c r="D4" s="42"/>
      <c r="E4" s="342"/>
      <c r="F4" s="342"/>
      <c r="G4" s="342"/>
      <c r="H4" s="342"/>
      <c r="I4" s="342"/>
      <c r="J4" s="342"/>
      <c r="K4" s="342"/>
      <c r="L4" s="342"/>
      <c r="M4" s="342"/>
      <c r="N4" s="342"/>
      <c r="O4" s="342"/>
      <c r="P4" s="343"/>
      <c r="R4" s="149"/>
      <c r="S4" s="243" t="s">
        <v>178</v>
      </c>
      <c r="T4" s="148"/>
    </row>
    <row r="5" spans="1:20" s="2" customFormat="1" ht="13.9" customHeight="1" x14ac:dyDescent="0.25">
      <c r="A5" s="34" t="str">
        <f t="shared" si="0"/>
        <v>►</v>
      </c>
      <c r="B5" s="40" t="s">
        <v>7</v>
      </c>
      <c r="C5" s="41"/>
      <c r="D5" s="42"/>
      <c r="E5" s="338"/>
      <c r="F5" s="338"/>
      <c r="G5" s="338"/>
      <c r="H5" s="338"/>
      <c r="I5" s="338"/>
      <c r="J5" s="338"/>
      <c r="K5" s="338"/>
      <c r="L5" s="338"/>
      <c r="M5" s="338"/>
      <c r="N5" s="338"/>
      <c r="O5" s="338"/>
      <c r="P5" s="339"/>
      <c r="R5" s="150"/>
      <c r="S5" s="244"/>
      <c r="T5" s="148"/>
    </row>
    <row r="6" spans="1:20" s="2" customFormat="1" ht="13.9" customHeight="1" x14ac:dyDescent="0.25">
      <c r="A6" s="34" t="str">
        <f t="shared" si="0"/>
        <v>►</v>
      </c>
      <c r="B6" s="40" t="s">
        <v>3</v>
      </c>
      <c r="C6" s="41"/>
      <c r="D6" s="42"/>
      <c r="E6" s="351"/>
      <c r="F6" s="342"/>
      <c r="G6" s="342"/>
      <c r="H6" s="342"/>
      <c r="I6" s="342"/>
      <c r="J6" s="342"/>
      <c r="K6" s="342"/>
      <c r="L6" s="342"/>
      <c r="M6" s="342"/>
      <c r="N6" s="342"/>
      <c r="O6" s="342"/>
      <c r="P6" s="343"/>
      <c r="R6" s="150"/>
      <c r="S6" s="152"/>
      <c r="T6" s="148"/>
    </row>
    <row r="7" spans="1:20" s="2" customFormat="1" ht="13.9" customHeight="1" x14ac:dyDescent="0.25">
      <c r="A7" s="34" t="str">
        <f t="shared" si="0"/>
        <v>►</v>
      </c>
      <c r="B7" s="91" t="s">
        <v>4</v>
      </c>
      <c r="C7" s="92"/>
      <c r="D7" s="93"/>
      <c r="E7" s="348"/>
      <c r="F7" s="348"/>
      <c r="G7" s="348"/>
      <c r="H7" s="348"/>
      <c r="I7" s="348"/>
      <c r="J7" s="348"/>
      <c r="K7" s="348"/>
      <c r="L7" s="348"/>
      <c r="M7" s="348"/>
      <c r="N7" s="348"/>
      <c r="O7" s="348"/>
      <c r="P7" s="349"/>
      <c r="R7" s="150"/>
      <c r="S7" s="241" t="s">
        <v>177</v>
      </c>
      <c r="T7" s="148"/>
    </row>
    <row r="8" spans="1:20" s="2" customFormat="1" ht="13.9" customHeight="1" x14ac:dyDescent="0.25">
      <c r="A8" s="34"/>
      <c r="B8" s="408" t="str">
        <f>IF(COUNTIF(A1:A285,"►")&gt;0,"û","")</f>
        <v>û</v>
      </c>
      <c r="C8" s="408"/>
      <c r="D8" s="43"/>
      <c r="I8" s="205" t="s">
        <v>210</v>
      </c>
      <c r="O8" s="408" t="str">
        <f>IF(COUNTIF(A1:A285,"►")&gt;0,"û","")</f>
        <v>û</v>
      </c>
      <c r="P8" s="408"/>
      <c r="R8" s="149"/>
      <c r="S8" s="245"/>
      <c r="T8" s="148"/>
    </row>
    <row r="9" spans="1:20" s="2" customFormat="1" ht="13.9" customHeight="1" x14ac:dyDescent="0.25">
      <c r="A9" s="34"/>
      <c r="B9" s="409"/>
      <c r="C9" s="409"/>
      <c r="D9" s="44"/>
      <c r="I9" s="45" t="s">
        <v>8</v>
      </c>
      <c r="O9" s="409"/>
      <c r="P9" s="409"/>
      <c r="R9" s="149"/>
      <c r="S9" s="245"/>
      <c r="T9" s="148"/>
    </row>
    <row r="10" spans="1:20" s="2" customFormat="1" ht="13.9" customHeight="1" x14ac:dyDescent="0.25">
      <c r="A10" s="34"/>
      <c r="B10" s="409"/>
      <c r="C10" s="409"/>
      <c r="D10" s="44"/>
      <c r="I10" s="33" t="str">
        <f>IF(ISBLANK(E6),"?",
IF(E6&lt;43221,"artikel 33 F.W.","artikel XX.171 WER")&amp;" m.o.o. sluiting na vereffening")</f>
        <v>?</v>
      </c>
      <c r="O10" s="409"/>
      <c r="P10" s="409"/>
      <c r="R10" s="149"/>
      <c r="S10" s="245"/>
      <c r="T10" s="148"/>
    </row>
    <row r="11" spans="1:20" s="2" customFormat="1" ht="13.9" customHeight="1" x14ac:dyDescent="0.25">
      <c r="A11" s="34"/>
      <c r="B11" s="46"/>
      <c r="C11" s="46"/>
      <c r="D11" s="44"/>
      <c r="I11" s="33" t="str">
        <f>"Aan de Ondernemingsrechtbank Gent"&amp;IF(E6&lt;43221," en aan de rechter-commissaris","")</f>
        <v>Aan de Ondernemingsrechtbank Gent en aan de rechter-commissaris</v>
      </c>
      <c r="R11" s="149"/>
      <c r="S11" s="245"/>
      <c r="T11" s="148"/>
    </row>
    <row r="12" spans="1:20" s="2" customFormat="1" ht="13.9" customHeight="1" x14ac:dyDescent="0.25">
      <c r="A12" s="34"/>
      <c r="B12" s="46"/>
      <c r="C12" s="46"/>
      <c r="D12" s="46"/>
      <c r="R12" s="149"/>
      <c r="S12" s="160"/>
      <c r="T12" s="148"/>
    </row>
    <row r="13" spans="1:20" s="2" customFormat="1" ht="13.9" customHeight="1" x14ac:dyDescent="0.25">
      <c r="A13" s="34" t="str">
        <f>IF(OR(ISBLANK(D13),ISBLANK(L13)),"►","")</f>
        <v>►</v>
      </c>
      <c r="B13" s="53" t="s">
        <v>10</v>
      </c>
      <c r="C13" s="53"/>
      <c r="D13" s="344"/>
      <c r="E13" s="344"/>
      <c r="F13" s="344"/>
      <c r="G13" s="344"/>
      <c r="H13" s="345"/>
      <c r="I13" s="60"/>
      <c r="J13" s="58" t="s">
        <v>9</v>
      </c>
      <c r="K13" s="60"/>
      <c r="L13" s="344"/>
      <c r="M13" s="344"/>
      <c r="N13" s="344"/>
      <c r="O13" s="344"/>
      <c r="P13" s="344"/>
      <c r="R13" s="149"/>
      <c r="S13" s="154"/>
      <c r="T13" s="148"/>
    </row>
    <row r="14" spans="1:20" s="2" customFormat="1" ht="13.9" customHeight="1" x14ac:dyDescent="0.25">
      <c r="A14" s="34" t="str">
        <f>IF(OR(ISBLANK(D14),ISBLANK(L14)),"►","")</f>
        <v>►</v>
      </c>
      <c r="B14" s="53" t="s">
        <v>11</v>
      </c>
      <c r="C14" s="53"/>
      <c r="D14" s="346"/>
      <c r="E14" s="346"/>
      <c r="F14" s="346"/>
      <c r="G14" s="346"/>
      <c r="H14" s="347"/>
      <c r="I14" s="60"/>
      <c r="J14" s="53" t="s">
        <v>193</v>
      </c>
      <c r="K14" s="53"/>
      <c r="L14" s="346"/>
      <c r="M14" s="346"/>
      <c r="N14" s="346"/>
      <c r="O14" s="346"/>
      <c r="P14" s="346"/>
      <c r="R14" s="196" t="s">
        <v>6</v>
      </c>
      <c r="S14" s="158" t="s">
        <v>205</v>
      </c>
      <c r="T14" s="148"/>
    </row>
    <row r="15" spans="1:20" s="2" customFormat="1" ht="13.9" customHeight="1" x14ac:dyDescent="0.25">
      <c r="A15" s="34"/>
      <c r="B15" s="59" t="s">
        <v>15</v>
      </c>
      <c r="C15" s="60"/>
      <c r="D15" s="347"/>
      <c r="E15" s="353"/>
      <c r="F15" s="353"/>
      <c r="G15" s="353"/>
      <c r="H15" s="353"/>
      <c r="I15" s="60"/>
      <c r="J15" s="61"/>
      <c r="K15" s="61"/>
      <c r="L15" s="61"/>
      <c r="M15" s="61"/>
      <c r="N15" s="61"/>
      <c r="O15" s="61"/>
      <c r="P15" s="61"/>
      <c r="R15" s="149"/>
      <c r="S15" s="151"/>
      <c r="T15" s="148"/>
    </row>
    <row r="16" spans="1:20" s="2" customFormat="1" ht="13.9" customHeight="1" x14ac:dyDescent="0.25">
      <c r="A16" s="34"/>
      <c r="B16" s="61"/>
      <c r="C16" s="61"/>
      <c r="D16" s="61"/>
      <c r="E16" s="61"/>
      <c r="F16" s="61"/>
      <c r="G16" s="61"/>
      <c r="H16" s="61"/>
      <c r="I16" s="61"/>
      <c r="J16" s="61"/>
      <c r="K16" s="61"/>
      <c r="L16" s="61"/>
      <c r="M16" s="61"/>
      <c r="N16" s="61"/>
      <c r="O16" s="61"/>
      <c r="P16" s="61"/>
      <c r="R16" s="149"/>
      <c r="S16" s="151"/>
      <c r="T16" s="148"/>
    </row>
    <row r="17" spans="1:20" s="2" customFormat="1" ht="13.9" customHeight="1" x14ac:dyDescent="0.25">
      <c r="A17" s="34"/>
      <c r="B17" s="61"/>
      <c r="C17" s="61"/>
      <c r="D17" s="61"/>
      <c r="E17" s="61"/>
      <c r="F17" s="61"/>
      <c r="G17" s="61"/>
      <c r="H17" s="61"/>
      <c r="I17" s="61"/>
      <c r="J17" s="61"/>
      <c r="K17" s="61"/>
      <c r="L17" s="61"/>
      <c r="M17" s="61"/>
      <c r="N17" s="61"/>
      <c r="O17" s="61"/>
      <c r="P17" s="61"/>
      <c r="R17" s="149"/>
      <c r="S17" s="151"/>
      <c r="T17" s="148"/>
    </row>
    <row r="18" spans="1:20" s="2" customFormat="1" ht="13.9" customHeight="1" x14ac:dyDescent="0.25">
      <c r="A18" s="34" t="str">
        <f>IF(OR(ISBLANK(D18),ISBLANK(L18)),"►","")</f>
        <v/>
      </c>
      <c r="B18" s="58" t="s">
        <v>12</v>
      </c>
      <c r="C18" s="60"/>
      <c r="D18" s="350" t="s">
        <v>13</v>
      </c>
      <c r="E18" s="350"/>
      <c r="F18" s="350"/>
      <c r="G18" s="350"/>
      <c r="H18" s="350"/>
      <c r="I18" s="41"/>
      <c r="J18" s="58" t="s">
        <v>9</v>
      </c>
      <c r="K18" s="60"/>
      <c r="L18" s="350" t="s">
        <v>13</v>
      </c>
      <c r="M18" s="350"/>
      <c r="N18" s="350"/>
      <c r="O18" s="350"/>
      <c r="P18" s="352"/>
      <c r="R18" s="196" t="s">
        <v>6</v>
      </c>
      <c r="S18" s="158" t="s">
        <v>14</v>
      </c>
      <c r="T18" s="148"/>
    </row>
    <row r="19" spans="1:20" s="2" customFormat="1" ht="13.9" customHeight="1" x14ac:dyDescent="0.25">
      <c r="A19" s="34" t="str">
        <f>IF(OR(ISBLANK(D19),ISBLANK(L19)),"►","")</f>
        <v/>
      </c>
      <c r="B19" s="58" t="s">
        <v>11</v>
      </c>
      <c r="C19" s="60"/>
      <c r="D19" s="353" t="s">
        <v>13</v>
      </c>
      <c r="E19" s="353"/>
      <c r="F19" s="353"/>
      <c r="G19" s="353"/>
      <c r="H19" s="353"/>
      <c r="I19" s="41"/>
      <c r="J19" s="58" t="s">
        <v>193</v>
      </c>
      <c r="K19" s="60"/>
      <c r="L19" s="353" t="s">
        <v>13</v>
      </c>
      <c r="M19" s="353"/>
      <c r="N19" s="353"/>
      <c r="O19" s="353"/>
      <c r="P19" s="354"/>
      <c r="R19" s="149"/>
      <c r="S19" s="151"/>
      <c r="T19" s="148"/>
    </row>
    <row r="20" spans="1:20" s="2" customFormat="1" ht="13.9" customHeight="1" x14ac:dyDescent="0.25">
      <c r="A20" s="34"/>
      <c r="B20" s="58" t="s">
        <v>15</v>
      </c>
      <c r="C20" s="60"/>
      <c r="D20" s="353" t="s">
        <v>13</v>
      </c>
      <c r="E20" s="353"/>
      <c r="F20" s="353"/>
      <c r="G20" s="353"/>
      <c r="H20" s="353"/>
      <c r="I20" s="60"/>
      <c r="J20" s="61"/>
      <c r="K20" s="61"/>
      <c r="L20" s="61"/>
      <c r="M20" s="61"/>
      <c r="N20" s="61"/>
      <c r="O20" s="61"/>
      <c r="P20" s="61"/>
      <c r="R20" s="149"/>
      <c r="S20" s="151"/>
      <c r="T20" s="148"/>
    </row>
    <row r="21" spans="1:20" s="2" customFormat="1" ht="13.9" customHeight="1" x14ac:dyDescent="0.25">
      <c r="A21" s="34"/>
      <c r="R21" s="149"/>
      <c r="S21" s="151"/>
      <c r="T21" s="148"/>
    </row>
    <row r="22" spans="1:20" s="2" customFormat="1" ht="13.9" customHeight="1" x14ac:dyDescent="0.25">
      <c r="A22" s="34"/>
      <c r="B22" s="356" t="str">
        <f>"handelend in de hoedanigheid van curator over het hiervoor vermeld faillissement, geeft u op basis van de hierna opgenomen gegevens te kennen dat het faillissement zal kunnen worden gesloten na vereffening in overeenstemming met artikel "&amp;IF(E6&lt;43221,"80 F.W.","XX.171 WER.")</f>
        <v>handelend in de hoedanigheid van curator over het hiervoor vermeld faillissement, geeft u op basis van de hierna opgenomen gegevens te kennen dat het faillissement zal kunnen worden gesloten na vereffening in overeenstemming met artikel 80 F.W.</v>
      </c>
      <c r="C22" s="356"/>
      <c r="D22" s="356"/>
      <c r="E22" s="356"/>
      <c r="F22" s="356"/>
      <c r="G22" s="356"/>
      <c r="H22" s="356"/>
      <c r="I22" s="356"/>
      <c r="J22" s="356"/>
      <c r="K22" s="356"/>
      <c r="L22" s="356"/>
      <c r="M22" s="356"/>
      <c r="N22" s="356"/>
      <c r="O22" s="356"/>
      <c r="P22" s="356"/>
      <c r="R22" s="149"/>
      <c r="S22" s="151"/>
      <c r="T22" s="148"/>
    </row>
    <row r="23" spans="1:20" s="2" customFormat="1" ht="13.9" customHeight="1" x14ac:dyDescent="0.25">
      <c r="A23" s="34"/>
      <c r="B23" s="356"/>
      <c r="C23" s="356"/>
      <c r="D23" s="356"/>
      <c r="E23" s="356"/>
      <c r="F23" s="356"/>
      <c r="G23" s="356"/>
      <c r="H23" s="356"/>
      <c r="I23" s="356"/>
      <c r="J23" s="356"/>
      <c r="K23" s="356"/>
      <c r="L23" s="356"/>
      <c r="M23" s="356"/>
      <c r="N23" s="356"/>
      <c r="O23" s="356"/>
      <c r="P23" s="356"/>
      <c r="R23" s="149"/>
      <c r="S23" s="151"/>
      <c r="T23" s="148"/>
    </row>
    <row r="24" spans="1:20" s="2" customFormat="1" ht="13.9" customHeight="1" x14ac:dyDescent="0.25">
      <c r="A24" s="34"/>
      <c r="B24" s="356"/>
      <c r="C24" s="356"/>
      <c r="D24" s="356"/>
      <c r="E24" s="356"/>
      <c r="F24" s="356"/>
      <c r="G24" s="356"/>
      <c r="H24" s="356"/>
      <c r="I24" s="356"/>
      <c r="J24" s="356"/>
      <c r="K24" s="356"/>
      <c r="L24" s="356"/>
      <c r="M24" s="356"/>
      <c r="N24" s="356"/>
      <c r="O24" s="356"/>
      <c r="P24" s="356"/>
      <c r="R24" s="149"/>
      <c r="S24" s="151"/>
      <c r="T24" s="148"/>
    </row>
    <row r="25" spans="1:20" s="2" customFormat="1" ht="13.9" customHeight="1" x14ac:dyDescent="0.25">
      <c r="A25" s="34"/>
      <c r="R25" s="149"/>
      <c r="S25" s="151"/>
      <c r="T25" s="148"/>
    </row>
    <row r="26" spans="1:20" s="2" customFormat="1" ht="13.9" customHeight="1" x14ac:dyDescent="0.25">
      <c r="A26" s="34"/>
      <c r="B26" s="96" t="s">
        <v>16</v>
      </c>
      <c r="C26" s="96"/>
      <c r="D26" s="96"/>
      <c r="E26" s="96"/>
      <c r="F26" s="96"/>
      <c r="G26" s="96"/>
      <c r="H26" s="96"/>
      <c r="I26" s="96"/>
      <c r="J26" s="96"/>
      <c r="K26" s="96"/>
      <c r="L26" s="96"/>
      <c r="M26" s="96"/>
      <c r="N26" s="96"/>
      <c r="O26" s="96"/>
      <c r="P26" s="116" t="str">
        <f>IF(COUNTIF(A27:A30,"►")&gt;0,"û","")</f>
        <v/>
      </c>
      <c r="R26" s="149"/>
      <c r="S26" s="151"/>
      <c r="T26" s="148"/>
    </row>
    <row r="27" spans="1:20" s="2" customFormat="1" ht="13.9" customHeight="1" x14ac:dyDescent="0.25">
      <c r="A27" s="34"/>
      <c r="R27" s="334" t="s">
        <v>6</v>
      </c>
      <c r="S27" s="355" t="s">
        <v>179</v>
      </c>
      <c r="T27" s="148"/>
    </row>
    <row r="28" spans="1:20" s="2" customFormat="1" ht="13.9" customHeight="1" x14ac:dyDescent="0.25">
      <c r="A28" s="34" t="str">
        <f>IF(ISBLANK(L28),"►","")</f>
        <v/>
      </c>
      <c r="B28" s="2" t="s">
        <v>57</v>
      </c>
      <c r="L28" s="357">
        <v>131.87</v>
      </c>
      <c r="M28" s="358"/>
      <c r="N28" s="358"/>
      <c r="O28" s="358"/>
      <c r="P28" s="359"/>
      <c r="R28" s="334"/>
      <c r="S28" s="355"/>
      <c r="T28" s="148"/>
    </row>
    <row r="29" spans="1:20" s="2" customFormat="1" ht="13.9" customHeight="1" x14ac:dyDescent="0.25">
      <c r="A29" s="34"/>
      <c r="B29" s="2" t="s">
        <v>58</v>
      </c>
      <c r="L29" s="360">
        <v>106.06</v>
      </c>
      <c r="M29" s="361"/>
      <c r="N29" s="361"/>
      <c r="O29" s="361"/>
      <c r="P29" s="362"/>
      <c r="R29" s="334"/>
      <c r="S29" s="355"/>
      <c r="T29" s="148"/>
    </row>
    <row r="30" spans="1:20" s="2" customFormat="1" ht="13.9" customHeight="1" x14ac:dyDescent="0.25">
      <c r="A30" s="34"/>
      <c r="B30" s="47" t="str">
        <f>IF(ISBLANK(L28),
"?",
IF(ROUNDDOWN(((L28-L29)/5),0)&lt;0,"De basisbarema's worden verminderd met "&amp;-(ROUNDDOWN(((L28-L29)/5),0))&amp;" maal 5 %.",IF(ROUNDDOWN(((L28-L29)/5),0)&gt;0,"De basisbarema's worden vermeerderd met "&amp;ROUNDDOWN(((L28-L29)/5),0)&amp;" maal 5 %.","De basisbarema's zijn van toepassing.")))</f>
        <v>De basisbarema's worden vermeerderd met 5 maal 5 %.</v>
      </c>
      <c r="R30" s="334"/>
      <c r="S30" s="355"/>
      <c r="T30" s="148"/>
    </row>
    <row r="31" spans="1:20" s="2" customFormat="1" ht="13.9" customHeight="1" x14ac:dyDescent="0.25">
      <c r="A31" s="34"/>
      <c r="R31" s="149"/>
      <c r="S31" s="151"/>
      <c r="T31" s="148"/>
    </row>
    <row r="32" spans="1:20" s="2" customFormat="1" ht="13.9" customHeight="1" x14ac:dyDescent="0.25">
      <c r="A32" s="34"/>
      <c r="B32" s="96" t="str">
        <f>"2.   ALGEMEEN    ("&amp;IF(E6&lt;43221,"F.W.","WER")&amp;")"</f>
        <v>2.   ALGEMEEN    (F.W.)</v>
      </c>
      <c r="C32" s="96"/>
      <c r="D32" s="96"/>
      <c r="E32" s="96"/>
      <c r="F32" s="96"/>
      <c r="G32" s="96"/>
      <c r="H32" s="96"/>
      <c r="I32" s="96"/>
      <c r="J32" s="96"/>
      <c r="K32" s="96"/>
      <c r="L32" s="96"/>
      <c r="M32" s="96"/>
      <c r="N32" s="96"/>
      <c r="O32" s="96"/>
      <c r="P32" s="116" t="str">
        <f>IF(COUNTIF(A33:A54,"►")&gt;0,"û","")</f>
        <v>û</v>
      </c>
      <c r="R32" s="149"/>
      <c r="S32" s="151"/>
      <c r="T32" s="148"/>
    </row>
    <row r="33" spans="1:20" s="2" customFormat="1" ht="13.9" customHeight="1" x14ac:dyDescent="0.25">
      <c r="A33" s="34"/>
      <c r="R33" s="149"/>
      <c r="S33" s="151"/>
      <c r="T33" s="148"/>
    </row>
    <row r="34" spans="1:20" s="2" customFormat="1" ht="13.9" customHeight="1" x14ac:dyDescent="0.25">
      <c r="A34" s="34" t="str">
        <f>IF(ISBLANK(L34),"►","")</f>
        <v>►</v>
      </c>
      <c r="B34" s="2" t="s">
        <v>194</v>
      </c>
      <c r="K34" s="209" t="str">
        <f>IF(ISBLANK(L34),"",IF(L34="NEEN","►",""))</f>
        <v/>
      </c>
      <c r="L34" s="335"/>
      <c r="M34" s="336"/>
      <c r="N34" s="336"/>
      <c r="O34" s="336"/>
      <c r="P34" s="337"/>
      <c r="R34" s="196" t="s">
        <v>6</v>
      </c>
      <c r="S34" s="158" t="s">
        <v>59</v>
      </c>
      <c r="T34" s="148"/>
    </row>
    <row r="35" spans="1:20" s="2" customFormat="1" ht="7.15" customHeight="1" x14ac:dyDescent="0.25">
      <c r="A35" s="34"/>
      <c r="K35" s="186"/>
      <c r="R35" s="149"/>
      <c r="S35" s="151"/>
      <c r="T35" s="148"/>
    </row>
    <row r="36" spans="1:20" s="2" customFormat="1" ht="13.9" customHeight="1" x14ac:dyDescent="0.25">
      <c r="A36" s="34" t="str">
        <f>IF(ISBLANK(L36),"►","")</f>
        <v>►</v>
      </c>
      <c r="B36" s="2" t="s">
        <v>195</v>
      </c>
      <c r="K36" s="209" t="str">
        <f>IF(ISBLANK(L36),"",IF(L36="NEEN","►",""))</f>
        <v/>
      </c>
      <c r="L36" s="335"/>
      <c r="M36" s="336"/>
      <c r="N36" s="336"/>
      <c r="O36" s="336"/>
      <c r="P36" s="337"/>
      <c r="R36" s="196" t="s">
        <v>6</v>
      </c>
      <c r="S36" s="225" t="s">
        <v>182</v>
      </c>
      <c r="T36" s="148"/>
    </row>
    <row r="37" spans="1:20" s="2" customFormat="1" ht="7.15" customHeight="1" x14ac:dyDescent="0.25">
      <c r="A37" s="34"/>
      <c r="K37" s="186"/>
      <c r="R37" s="149"/>
      <c r="S37" s="225"/>
      <c r="T37" s="148"/>
    </row>
    <row r="38" spans="1:20" s="2" customFormat="1" ht="13.9" customHeight="1" x14ac:dyDescent="0.25">
      <c r="A38" s="34" t="str">
        <f>IF(ISBLANK(L38),"►","")</f>
        <v>►</v>
      </c>
      <c r="B38" s="356" t="str">
        <f>IF(E6&lt;43221,"Zijn er onroerende goederen gerealiseerd waarbij toepassing is gemaakt van art. 8 KB 26/04/2018 en/of art. 6 KB 10/08/1998 ?","Zijn er onroerende goederen gerealiseerd waarbij toepassing is gemaakt van artikel 8 KB 26/04/2018 ?")</f>
        <v>Zijn er onroerende goederen gerealiseerd waarbij toepassing is gemaakt van art. 8 KB 26/04/2018 en/of art. 6 KB 10/08/1998 ?</v>
      </c>
      <c r="C38" s="356"/>
      <c r="D38" s="356"/>
      <c r="E38" s="356"/>
      <c r="F38" s="356"/>
      <c r="G38" s="356"/>
      <c r="H38" s="356"/>
      <c r="I38" s="356"/>
      <c r="J38" s="356"/>
      <c r="K38" s="209" t="str">
        <f>IF(ISBLANK(L38),"",IF(L38="JA","►",""))</f>
        <v/>
      </c>
      <c r="L38" s="335"/>
      <c r="M38" s="336"/>
      <c r="N38" s="336"/>
      <c r="O38" s="336"/>
      <c r="P38" s="337"/>
      <c r="R38" s="149"/>
      <c r="S38" s="225"/>
      <c r="T38" s="148"/>
    </row>
    <row r="39" spans="1:20" s="2" customFormat="1" ht="13.9" customHeight="1" x14ac:dyDescent="0.25">
      <c r="A39" s="34"/>
      <c r="B39" s="356"/>
      <c r="C39" s="356"/>
      <c r="D39" s="356"/>
      <c r="E39" s="356"/>
      <c r="F39" s="356"/>
      <c r="G39" s="356"/>
      <c r="H39" s="356"/>
      <c r="I39" s="356"/>
      <c r="J39" s="356"/>
      <c r="K39" s="186"/>
      <c r="R39" s="149"/>
      <c r="S39" s="158"/>
      <c r="T39" s="148"/>
    </row>
    <row r="40" spans="1:20" s="2" customFormat="1" ht="7.15" customHeight="1" x14ac:dyDescent="0.25">
      <c r="A40" s="34"/>
      <c r="K40" s="186"/>
      <c r="R40" s="149"/>
      <c r="S40" s="158"/>
      <c r="T40" s="148"/>
    </row>
    <row r="41" spans="1:20" s="2" customFormat="1" ht="13.9" customHeight="1" x14ac:dyDescent="0.25">
      <c r="A41" s="34" t="str">
        <f>IF(ISBLANK(L41),"►","")</f>
        <v>►</v>
      </c>
      <c r="B41" s="2" t="s">
        <v>196</v>
      </c>
      <c r="K41" s="209" t="str">
        <f>IF(ISBLANK(L41),"",IF(L41="JA","►",""))</f>
        <v/>
      </c>
      <c r="L41" s="335"/>
      <c r="M41" s="336"/>
      <c r="N41" s="336"/>
      <c r="O41" s="336"/>
      <c r="P41" s="337"/>
      <c r="R41" s="149"/>
      <c r="S41" s="158"/>
      <c r="T41" s="148"/>
    </row>
    <row r="42" spans="1:20" s="2" customFormat="1" ht="7.15" customHeight="1" x14ac:dyDescent="0.25">
      <c r="A42" s="34"/>
      <c r="K42" s="186"/>
      <c r="R42" s="149"/>
      <c r="S42" s="158"/>
      <c r="T42" s="148"/>
    </row>
    <row r="43" spans="1:20" s="2" customFormat="1" ht="13.9" customHeight="1" x14ac:dyDescent="0.25">
      <c r="A43" s="34" t="str">
        <f>IF(ISBLANK(L43),"►","")</f>
        <v>►</v>
      </c>
      <c r="B43" s="2" t="s">
        <v>197</v>
      </c>
      <c r="K43" s="209" t="str">
        <f>IF(ISBLANK(L43),"",IF(L43="JA",IF(ISBLANK(L44),"",IF(L44="NEEN","►","")),""))</f>
        <v/>
      </c>
      <c r="L43" s="335"/>
      <c r="M43" s="336"/>
      <c r="N43" s="336"/>
      <c r="O43" s="336"/>
      <c r="P43" s="337"/>
      <c r="R43" s="149"/>
      <c r="S43" s="158"/>
      <c r="T43" s="148"/>
    </row>
    <row r="44" spans="1:20" s="2" customFormat="1" ht="13.9" customHeight="1" x14ac:dyDescent="0.25">
      <c r="A44" s="34" t="str">
        <f>IF(L43="JA",IF(ISBLANK(L44),"►",""),IF(ISBLANK(L44),"","►"))</f>
        <v/>
      </c>
      <c r="B44" s="2" t="str">
        <f>IF(ISBLANK(L43),"-",IF(L43="JA","Is de rubriekrekening afgesloten ?",""))</f>
        <v>-</v>
      </c>
      <c r="K44" s="209" t="str">
        <f>IF(ISBLANK(L44),"",IF(L44="NEEN","►",""))</f>
        <v/>
      </c>
      <c r="L44" s="335"/>
      <c r="M44" s="336"/>
      <c r="N44" s="336"/>
      <c r="O44" s="336"/>
      <c r="P44" s="337"/>
      <c r="R44" s="149"/>
      <c r="S44" s="158"/>
      <c r="T44" s="148"/>
    </row>
    <row r="45" spans="1:20" s="2" customFormat="1" ht="7.15" customHeight="1" x14ac:dyDescent="0.25">
      <c r="A45" s="34"/>
      <c r="K45" s="186"/>
      <c r="R45" s="149"/>
      <c r="S45" s="158"/>
      <c r="T45" s="148"/>
    </row>
    <row r="46" spans="1:20" s="2" customFormat="1" ht="13.9" customHeight="1" x14ac:dyDescent="0.25">
      <c r="A46" s="34" t="str">
        <f>IF(L44="NEEN",IF(ISBLANK(L46),"►",""),"")</f>
        <v/>
      </c>
      <c r="B46" s="2" t="str">
        <f>IF(ISBLANK(L44),"-",IF(L44="NEEN","Stand van de rubriekening","-"))</f>
        <v>-</v>
      </c>
      <c r="K46" s="209" t="str">
        <f>IF(ISBLANK(L46),"",IF(L46&gt;0,"►",""))</f>
        <v/>
      </c>
      <c r="L46" s="366"/>
      <c r="M46" s="367"/>
      <c r="N46" s="367"/>
      <c r="O46" s="367"/>
      <c r="P46" s="368"/>
      <c r="R46" s="196" t="s">
        <v>6</v>
      </c>
      <c r="S46" s="158" t="s">
        <v>60</v>
      </c>
      <c r="T46" s="148"/>
    </row>
    <row r="47" spans="1:20" s="2" customFormat="1" ht="13.9" customHeight="1" x14ac:dyDescent="0.25">
      <c r="A47" s="34" t="str">
        <f>IF(ISBLANK(L47),"►","")</f>
        <v>►</v>
      </c>
      <c r="B47" s="2" t="s">
        <v>198</v>
      </c>
      <c r="K47" s="209" t="str">
        <f>IF(ISBLANK(L47),"",IF(L47&lt;=0,"►",""))</f>
        <v/>
      </c>
      <c r="L47" s="366"/>
      <c r="M47" s="367"/>
      <c r="N47" s="367"/>
      <c r="O47" s="367"/>
      <c r="P47" s="368"/>
      <c r="R47" s="161"/>
      <c r="S47" s="158"/>
      <c r="T47" s="148"/>
    </row>
    <row r="48" spans="1:20" s="2" customFormat="1" ht="7.15" customHeight="1" x14ac:dyDescent="0.25">
      <c r="A48" s="34"/>
      <c r="K48" s="186"/>
      <c r="R48" s="161"/>
      <c r="S48" s="158"/>
      <c r="T48" s="148"/>
    </row>
    <row r="49" spans="1:20" s="2" customFormat="1" ht="13.9" customHeight="1" x14ac:dyDescent="0.25">
      <c r="A49" s="34"/>
      <c r="K49" s="209" t="str">
        <f>IF(ISBLANK(L49),"",IF(L49="NEEN","►",""))</f>
        <v/>
      </c>
      <c r="L49" s="103" t="str">
        <f t="shared" ref="L49:P49" si="1">IF(ISBLANK(M49),"",IF(M49="NEEN","►",""))</f>
        <v/>
      </c>
      <c r="M49" s="103" t="str">
        <f t="shared" si="1"/>
        <v/>
      </c>
      <c r="N49" s="103" t="str">
        <f t="shared" si="1"/>
        <v/>
      </c>
      <c r="O49" s="103" t="str">
        <f t="shared" si="1"/>
        <v/>
      </c>
      <c r="P49" s="103" t="str">
        <f t="shared" si="1"/>
        <v/>
      </c>
      <c r="R49" s="196" t="s">
        <v>6</v>
      </c>
      <c r="S49" s="203" t="s">
        <v>190</v>
      </c>
      <c r="T49" s="148"/>
    </row>
    <row r="50" spans="1:20" s="2" customFormat="1" ht="13.9" customHeight="1" x14ac:dyDescent="0.25">
      <c r="A50" s="34" t="str">
        <f>IF(ISBLANK(L50),"►","")</f>
        <v>►</v>
      </c>
      <c r="B50" s="2" t="s">
        <v>209</v>
      </c>
      <c r="K50" s="209" t="str">
        <f>IF(ISBLANK(L50),"",IF(L50="NEEN","►",""))</f>
        <v/>
      </c>
      <c r="L50" s="335"/>
      <c r="M50" s="336"/>
      <c r="N50" s="336"/>
      <c r="O50" s="336"/>
      <c r="P50" s="337"/>
      <c r="R50" s="196"/>
      <c r="S50" s="376" t="s">
        <v>192</v>
      </c>
      <c r="T50" s="148"/>
    </row>
    <row r="51" spans="1:20" s="2" customFormat="1" ht="7.15" customHeight="1" x14ac:dyDescent="0.25">
      <c r="A51" s="34"/>
      <c r="K51" s="186"/>
      <c r="R51" s="161"/>
      <c r="S51" s="376"/>
      <c r="T51" s="148"/>
    </row>
    <row r="52" spans="1:20" s="2" customFormat="1" ht="13.9" customHeight="1" x14ac:dyDescent="0.25">
      <c r="A52" s="34" t="str">
        <f>IF(ISBLANK(L52),"►","")</f>
        <v>►</v>
      </c>
      <c r="B52" s="2" t="s">
        <v>17</v>
      </c>
      <c r="K52" s="209" t="str">
        <f>IF(ISBLANK(L52),"",IF(AND(L50="JA",L52="NIET BTW-plichtige onderneming"),"FOUT:Intervat geeft BTW-plicht aan",IF(AND(L50="NEEN",L52="BTW-plichtige onderneming"),"FOUT: Intervat geeft geen BTW-plicht aan",IF(L52="NIET BTW-plichtige onderneming","►",""))))</f>
        <v/>
      </c>
      <c r="L52" s="369"/>
      <c r="M52" s="370"/>
      <c r="N52" s="370"/>
      <c r="O52" s="370"/>
      <c r="P52" s="371"/>
      <c r="R52" s="161"/>
      <c r="S52" s="376"/>
      <c r="T52" s="148"/>
    </row>
    <row r="53" spans="1:20" s="2" customFormat="1" ht="13.9" customHeight="1" x14ac:dyDescent="0.25">
      <c r="A53" s="34" t="str">
        <f>IF(B53="-",IF(ISBLANK(L53),"","►"),IF(ISBLANK(L53),"►",""))</f>
        <v/>
      </c>
      <c r="B53" s="2" t="str">
        <f>IF(L52="BTW-plichtige onderneming","De BTW is verlegbaar aan:","-")</f>
        <v>-</v>
      </c>
      <c r="K53" s="209" t="str">
        <f>IF(ISBLANK(L53),"",IF(L53&lt;1,"►",""))</f>
        <v/>
      </c>
      <c r="L53" s="372"/>
      <c r="M53" s="373"/>
      <c r="N53" s="373"/>
      <c r="O53" s="373"/>
      <c r="P53" s="374"/>
      <c r="R53" s="196" t="s">
        <v>6</v>
      </c>
      <c r="S53" s="225" t="s">
        <v>183</v>
      </c>
      <c r="T53" s="148"/>
    </row>
    <row r="54" spans="1:20" s="2" customFormat="1" ht="13.9" customHeight="1" x14ac:dyDescent="0.25">
      <c r="A54" s="34"/>
      <c r="R54" s="161"/>
      <c r="S54" s="225"/>
      <c r="T54" s="148"/>
    </row>
    <row r="55" spans="1:20" s="2" customFormat="1" ht="13.9" customHeight="1" x14ac:dyDescent="0.25">
      <c r="A55" s="34"/>
      <c r="R55" s="149"/>
      <c r="S55" s="225"/>
      <c r="T55" s="148"/>
    </row>
    <row r="56" spans="1:20" s="2" customFormat="1" ht="13.9" customHeight="1" x14ac:dyDescent="0.25">
      <c r="A56" s="34"/>
      <c r="B56" s="96" t="s">
        <v>32</v>
      </c>
      <c r="C56" s="96"/>
      <c r="D56" s="96"/>
      <c r="E56" s="96"/>
      <c r="F56" s="96"/>
      <c r="G56" s="96"/>
      <c r="H56" s="96"/>
      <c r="I56" s="96"/>
      <c r="J56" s="96"/>
      <c r="K56" s="96"/>
      <c r="L56" s="96"/>
      <c r="M56" s="96"/>
      <c r="N56" s="96"/>
      <c r="O56" s="96"/>
      <c r="P56" s="142"/>
      <c r="R56" s="149"/>
      <c r="S56" s="151"/>
      <c r="T56" s="148"/>
    </row>
    <row r="57" spans="1:20" s="2" customFormat="1" ht="13.9" customHeight="1" x14ac:dyDescent="0.25">
      <c r="A57" s="34"/>
      <c r="R57" s="149"/>
      <c r="S57" s="151"/>
      <c r="T57" s="148"/>
    </row>
    <row r="58" spans="1:20" s="2" customFormat="1" ht="13.9" customHeight="1" x14ac:dyDescent="0.25">
      <c r="A58" s="34"/>
      <c r="B58" s="375" t="s">
        <v>19</v>
      </c>
      <c r="C58" s="375"/>
      <c r="D58" s="375"/>
      <c r="E58" s="375"/>
      <c r="F58" s="375"/>
      <c r="G58" s="375"/>
      <c r="H58" s="375"/>
      <c r="I58" s="375"/>
      <c r="J58" s="375"/>
      <c r="K58" s="375"/>
      <c r="L58" s="375"/>
      <c r="M58" s="375"/>
      <c r="N58" s="375"/>
      <c r="O58" s="375"/>
      <c r="P58" s="375"/>
      <c r="R58" s="149"/>
      <c r="S58" s="151"/>
      <c r="T58" s="148"/>
    </row>
    <row r="59" spans="1:20" s="2" customFormat="1" ht="13.9" customHeight="1" x14ac:dyDescent="0.25">
      <c r="A59" s="34"/>
      <c r="B59" s="375"/>
      <c r="C59" s="375"/>
      <c r="D59" s="375"/>
      <c r="E59" s="375"/>
      <c r="F59" s="375"/>
      <c r="G59" s="375"/>
      <c r="H59" s="375"/>
      <c r="I59" s="375"/>
      <c r="J59" s="375"/>
      <c r="K59" s="375"/>
      <c r="L59" s="375"/>
      <c r="M59" s="375"/>
      <c r="N59" s="375"/>
      <c r="O59" s="375"/>
      <c r="P59" s="375"/>
      <c r="R59" s="149"/>
      <c r="S59" s="151"/>
      <c r="T59" s="148"/>
    </row>
    <row r="60" spans="1:20" s="2" customFormat="1" ht="13.9" customHeight="1" x14ac:dyDescent="0.25">
      <c r="A60" s="34"/>
      <c r="B60" s="82"/>
      <c r="C60" s="82"/>
      <c r="D60" s="82"/>
      <c r="E60" s="82"/>
      <c r="F60" s="82"/>
      <c r="G60" s="82"/>
      <c r="H60" s="82"/>
      <c r="I60" s="82"/>
      <c r="J60" s="82"/>
      <c r="K60" s="82"/>
      <c r="L60" s="82"/>
      <c r="M60" s="82"/>
      <c r="N60" s="82"/>
      <c r="O60" s="82"/>
      <c r="P60" s="82"/>
      <c r="R60" s="149"/>
      <c r="S60" s="151"/>
      <c r="T60" s="148"/>
    </row>
    <row r="61" spans="1:20" s="2" customFormat="1" ht="13.9" customHeight="1" x14ac:dyDescent="0.25">
      <c r="A61" s="34"/>
      <c r="B61" s="284" t="s">
        <v>20</v>
      </c>
      <c r="C61" s="285"/>
      <c r="D61" s="285"/>
      <c r="E61" s="285"/>
      <c r="F61" s="285"/>
      <c r="G61" s="285"/>
      <c r="H61" s="285"/>
      <c r="I61" s="285"/>
      <c r="J61" s="286"/>
      <c r="K61" s="284" t="s">
        <v>21</v>
      </c>
      <c r="L61" s="286"/>
      <c r="M61" s="284" t="s">
        <v>22</v>
      </c>
      <c r="N61" s="285"/>
      <c r="O61" s="286"/>
      <c r="P61" s="57" t="s">
        <v>23</v>
      </c>
      <c r="R61" s="196" t="s">
        <v>6</v>
      </c>
      <c r="S61" s="241" t="s">
        <v>180</v>
      </c>
      <c r="T61" s="148"/>
    </row>
    <row r="62" spans="1:20" s="2" customFormat="1" ht="13.9" customHeight="1" x14ac:dyDescent="0.25">
      <c r="A62" s="34"/>
      <c r="B62" s="363" t="s">
        <v>24</v>
      </c>
      <c r="C62" s="364"/>
      <c r="D62" s="364"/>
      <c r="E62" s="364"/>
      <c r="F62" s="364"/>
      <c r="G62" s="364"/>
      <c r="H62" s="364"/>
      <c r="I62" s="364"/>
      <c r="J62" s="365"/>
      <c r="K62" s="321"/>
      <c r="L62" s="322"/>
      <c r="M62" s="323"/>
      <c r="N62" s="324"/>
      <c r="O62" s="325"/>
      <c r="P62" s="3"/>
      <c r="R62" s="161"/>
      <c r="S62" s="241"/>
      <c r="T62" s="148"/>
    </row>
    <row r="63" spans="1:20" s="2" customFormat="1" ht="13.9" customHeight="1" x14ac:dyDescent="0.25">
      <c r="A63" s="34"/>
      <c r="B63" s="326" t="s">
        <v>25</v>
      </c>
      <c r="C63" s="327"/>
      <c r="D63" s="327"/>
      <c r="E63" s="327"/>
      <c r="F63" s="327"/>
      <c r="G63" s="327"/>
      <c r="H63" s="327"/>
      <c r="I63" s="327"/>
      <c r="J63" s="328"/>
      <c r="K63" s="269"/>
      <c r="L63" s="269"/>
      <c r="M63" s="270"/>
      <c r="N63" s="271"/>
      <c r="O63" s="272"/>
      <c r="P63" s="4"/>
      <c r="R63" s="149"/>
      <c r="S63" s="151"/>
      <c r="T63" s="148"/>
    </row>
    <row r="64" spans="1:20" s="2" customFormat="1" ht="13.9" customHeight="1" x14ac:dyDescent="0.25">
      <c r="A64" s="34"/>
      <c r="B64" s="310" t="s">
        <v>26</v>
      </c>
      <c r="C64" s="311"/>
      <c r="D64" s="311"/>
      <c r="E64" s="311"/>
      <c r="F64" s="311"/>
      <c r="G64" s="311"/>
      <c r="H64" s="311"/>
      <c r="I64" s="311"/>
      <c r="J64" s="312"/>
      <c r="K64" s="313"/>
      <c r="L64" s="313"/>
      <c r="M64" s="314"/>
      <c r="N64" s="315"/>
      <c r="O64" s="316"/>
      <c r="P64" s="5" t="str">
        <f>IF(OR(ISBLANK(M64),M64&lt;=0),"","X")</f>
        <v/>
      </c>
      <c r="R64" s="149"/>
      <c r="S64" s="151"/>
      <c r="T64" s="148"/>
    </row>
    <row r="65" spans="1:20" s="2" customFormat="1" ht="13.9" customHeight="1" x14ac:dyDescent="0.25">
      <c r="A65" s="34"/>
      <c r="B65" s="317" t="s">
        <v>27</v>
      </c>
      <c r="C65" s="317"/>
      <c r="D65" s="317"/>
      <c r="E65" s="317"/>
      <c r="F65" s="317"/>
      <c r="G65" s="317"/>
      <c r="H65" s="317"/>
      <c r="I65" s="317"/>
      <c r="J65" s="317"/>
      <c r="K65" s="318">
        <f>SUM(M62:O64)</f>
        <v>0</v>
      </c>
      <c r="L65" s="319"/>
      <c r="M65" s="320"/>
      <c r="N65" s="6"/>
      <c r="O65" s="7"/>
      <c r="P65" s="8"/>
      <c r="R65" s="149"/>
      <c r="S65" s="151"/>
      <c r="T65" s="148"/>
    </row>
    <row r="66" spans="1:20" s="2" customFormat="1" ht="13.9" customHeight="1" x14ac:dyDescent="0.25">
      <c r="A66" s="34"/>
      <c r="B66" s="287"/>
      <c r="C66" s="288"/>
      <c r="D66" s="288"/>
      <c r="E66" s="288"/>
      <c r="F66" s="288"/>
      <c r="G66" s="288"/>
      <c r="H66" s="288"/>
      <c r="I66" s="288"/>
      <c r="J66" s="289"/>
      <c r="K66" s="268"/>
      <c r="L66" s="269"/>
      <c r="M66" s="270"/>
      <c r="N66" s="271"/>
      <c r="O66" s="272"/>
      <c r="P66" s="85"/>
      <c r="Q66" s="1"/>
      <c r="R66" s="196" t="s">
        <v>6</v>
      </c>
      <c r="S66" s="225" t="s">
        <v>181</v>
      </c>
      <c r="T66" s="148"/>
    </row>
    <row r="67" spans="1:20" s="2" customFormat="1" ht="13.9" customHeight="1" x14ac:dyDescent="0.25">
      <c r="A67" s="34"/>
      <c r="B67" s="249"/>
      <c r="C67" s="250"/>
      <c r="D67" s="250"/>
      <c r="E67" s="250"/>
      <c r="F67" s="250"/>
      <c r="G67" s="250"/>
      <c r="H67" s="250"/>
      <c r="I67" s="250"/>
      <c r="J67" s="251"/>
      <c r="K67" s="252"/>
      <c r="L67" s="253"/>
      <c r="M67" s="254"/>
      <c r="N67" s="255"/>
      <c r="O67" s="256"/>
      <c r="P67" s="83"/>
      <c r="R67" s="161"/>
      <c r="S67" s="225"/>
      <c r="T67" s="148"/>
    </row>
    <row r="68" spans="1:20" s="2" customFormat="1" ht="13.9" customHeight="1" x14ac:dyDescent="0.25">
      <c r="A68" s="34"/>
      <c r="B68" s="249"/>
      <c r="C68" s="250"/>
      <c r="D68" s="250"/>
      <c r="E68" s="250"/>
      <c r="F68" s="250"/>
      <c r="G68" s="250"/>
      <c r="H68" s="250"/>
      <c r="I68" s="250"/>
      <c r="J68" s="251"/>
      <c r="K68" s="252"/>
      <c r="L68" s="253"/>
      <c r="M68" s="254"/>
      <c r="N68" s="255"/>
      <c r="O68" s="256"/>
      <c r="P68" s="83"/>
      <c r="R68" s="161"/>
      <c r="S68" s="225"/>
      <c r="T68" s="148"/>
    </row>
    <row r="69" spans="1:20" s="2" customFormat="1" ht="13.9" customHeight="1" x14ac:dyDescent="0.25">
      <c r="A69" s="34"/>
      <c r="B69" s="249"/>
      <c r="C69" s="250"/>
      <c r="D69" s="250"/>
      <c r="E69" s="250"/>
      <c r="F69" s="250"/>
      <c r="G69" s="250"/>
      <c r="H69" s="250"/>
      <c r="I69" s="250"/>
      <c r="J69" s="251"/>
      <c r="K69" s="252"/>
      <c r="L69" s="253"/>
      <c r="M69" s="254"/>
      <c r="N69" s="255"/>
      <c r="O69" s="256"/>
      <c r="P69" s="83"/>
      <c r="R69" s="161"/>
      <c r="S69" s="225"/>
      <c r="T69" s="148"/>
    </row>
    <row r="70" spans="1:20" s="2" customFormat="1" ht="13.9" customHeight="1" x14ac:dyDescent="0.25">
      <c r="A70" s="34"/>
      <c r="B70" s="249"/>
      <c r="C70" s="250"/>
      <c r="D70" s="250"/>
      <c r="E70" s="250"/>
      <c r="F70" s="250"/>
      <c r="G70" s="250"/>
      <c r="H70" s="250"/>
      <c r="I70" s="250"/>
      <c r="J70" s="251"/>
      <c r="K70" s="252"/>
      <c r="L70" s="253"/>
      <c r="M70" s="254"/>
      <c r="N70" s="255"/>
      <c r="O70" s="256"/>
      <c r="P70" s="83"/>
      <c r="R70" s="149"/>
      <c r="S70" s="225"/>
      <c r="T70" s="148"/>
    </row>
    <row r="71" spans="1:20" s="2" customFormat="1" ht="13.9" customHeight="1" x14ac:dyDescent="0.25">
      <c r="A71" s="34"/>
      <c r="B71" s="249"/>
      <c r="C71" s="250"/>
      <c r="D71" s="250"/>
      <c r="E71" s="250"/>
      <c r="F71" s="250"/>
      <c r="G71" s="250"/>
      <c r="H71" s="250"/>
      <c r="I71" s="250"/>
      <c r="J71" s="251"/>
      <c r="K71" s="252"/>
      <c r="L71" s="253"/>
      <c r="M71" s="254"/>
      <c r="N71" s="255"/>
      <c r="O71" s="256"/>
      <c r="P71" s="83"/>
      <c r="R71" s="149"/>
      <c r="S71" s="151"/>
      <c r="T71" s="148"/>
    </row>
    <row r="72" spans="1:20" s="2" customFormat="1" ht="13.9" customHeight="1" x14ac:dyDescent="0.25">
      <c r="A72" s="34"/>
      <c r="B72" s="249"/>
      <c r="C72" s="250"/>
      <c r="D72" s="250"/>
      <c r="E72" s="250"/>
      <c r="F72" s="250"/>
      <c r="G72" s="250"/>
      <c r="H72" s="250"/>
      <c r="I72" s="250"/>
      <c r="J72" s="251"/>
      <c r="K72" s="252"/>
      <c r="L72" s="253"/>
      <c r="M72" s="254"/>
      <c r="N72" s="255"/>
      <c r="O72" s="256"/>
      <c r="P72" s="83"/>
      <c r="R72" s="149"/>
      <c r="S72" s="151"/>
      <c r="T72" s="148"/>
    </row>
    <row r="73" spans="1:20" s="2" customFormat="1" ht="13.9" customHeight="1" x14ac:dyDescent="0.25">
      <c r="A73" s="34"/>
      <c r="B73" s="249"/>
      <c r="C73" s="250"/>
      <c r="D73" s="250"/>
      <c r="E73" s="250"/>
      <c r="F73" s="250"/>
      <c r="G73" s="250"/>
      <c r="H73" s="250"/>
      <c r="I73" s="250"/>
      <c r="J73" s="251"/>
      <c r="K73" s="252"/>
      <c r="L73" s="253"/>
      <c r="M73" s="254"/>
      <c r="N73" s="255"/>
      <c r="O73" s="256"/>
      <c r="P73" s="83"/>
      <c r="R73" s="149"/>
      <c r="S73" s="151"/>
      <c r="T73" s="148"/>
    </row>
    <row r="74" spans="1:20" s="2" customFormat="1" ht="13.9" customHeight="1" x14ac:dyDescent="0.25">
      <c r="A74" s="34"/>
      <c r="B74" s="249"/>
      <c r="C74" s="250"/>
      <c r="D74" s="250"/>
      <c r="E74" s="250"/>
      <c r="F74" s="250"/>
      <c r="G74" s="250"/>
      <c r="H74" s="250"/>
      <c r="I74" s="250"/>
      <c r="J74" s="251"/>
      <c r="K74" s="252"/>
      <c r="L74" s="253"/>
      <c r="M74" s="254"/>
      <c r="N74" s="255"/>
      <c r="O74" s="256"/>
      <c r="P74" s="83"/>
      <c r="R74" s="149"/>
      <c r="S74" s="151"/>
      <c r="T74" s="148"/>
    </row>
    <row r="75" spans="1:20" s="2" customFormat="1" ht="13.9" customHeight="1" x14ac:dyDescent="0.25">
      <c r="A75" s="34"/>
      <c r="B75" s="249"/>
      <c r="C75" s="250"/>
      <c r="D75" s="250"/>
      <c r="E75" s="250"/>
      <c r="F75" s="250"/>
      <c r="G75" s="250"/>
      <c r="H75" s="250"/>
      <c r="I75" s="250"/>
      <c r="J75" s="251"/>
      <c r="K75" s="252"/>
      <c r="L75" s="253"/>
      <c r="M75" s="254"/>
      <c r="N75" s="255"/>
      <c r="O75" s="256"/>
      <c r="P75" s="83"/>
      <c r="R75" s="149"/>
      <c r="S75" s="151"/>
      <c r="T75" s="148"/>
    </row>
    <row r="76" spans="1:20" s="2" customFormat="1" ht="13.9" customHeight="1" x14ac:dyDescent="0.25">
      <c r="A76" s="34"/>
      <c r="B76" s="249"/>
      <c r="C76" s="250"/>
      <c r="D76" s="250"/>
      <c r="E76" s="250"/>
      <c r="F76" s="250"/>
      <c r="G76" s="250"/>
      <c r="H76" s="250"/>
      <c r="I76" s="250"/>
      <c r="J76" s="251"/>
      <c r="K76" s="252"/>
      <c r="L76" s="253"/>
      <c r="M76" s="254"/>
      <c r="N76" s="255"/>
      <c r="O76" s="256"/>
      <c r="P76" s="83"/>
      <c r="R76" s="149"/>
      <c r="S76" s="151"/>
      <c r="T76" s="148"/>
    </row>
    <row r="77" spans="1:20" s="2" customFormat="1" ht="13.9" customHeight="1" x14ac:dyDescent="0.25">
      <c r="A77" s="34"/>
      <c r="B77" s="249"/>
      <c r="C77" s="250"/>
      <c r="D77" s="250"/>
      <c r="E77" s="250"/>
      <c r="F77" s="250"/>
      <c r="G77" s="250"/>
      <c r="H77" s="250"/>
      <c r="I77" s="250"/>
      <c r="J77" s="251"/>
      <c r="K77" s="252"/>
      <c r="L77" s="253"/>
      <c r="M77" s="254"/>
      <c r="N77" s="255"/>
      <c r="O77" s="256"/>
      <c r="P77" s="83"/>
      <c r="R77" s="149"/>
      <c r="S77" s="151"/>
      <c r="T77" s="148"/>
    </row>
    <row r="78" spans="1:20" s="2" customFormat="1" ht="13.9" customHeight="1" x14ac:dyDescent="0.25">
      <c r="A78" s="34"/>
      <c r="B78" s="249"/>
      <c r="C78" s="250"/>
      <c r="D78" s="250"/>
      <c r="E78" s="250"/>
      <c r="F78" s="250"/>
      <c r="G78" s="250"/>
      <c r="H78" s="250"/>
      <c r="I78" s="250"/>
      <c r="J78" s="251"/>
      <c r="K78" s="252"/>
      <c r="L78" s="253"/>
      <c r="M78" s="254"/>
      <c r="N78" s="255"/>
      <c r="O78" s="256"/>
      <c r="P78" s="83"/>
      <c r="R78" s="149"/>
      <c r="S78" s="151"/>
      <c r="T78" s="148"/>
    </row>
    <row r="79" spans="1:20" s="2" customFormat="1" ht="13.9" customHeight="1" x14ac:dyDescent="0.25">
      <c r="A79" s="34"/>
      <c r="B79" s="249"/>
      <c r="C79" s="250"/>
      <c r="D79" s="250"/>
      <c r="E79" s="250"/>
      <c r="F79" s="250"/>
      <c r="G79" s="250"/>
      <c r="H79" s="250"/>
      <c r="I79" s="250"/>
      <c r="J79" s="251"/>
      <c r="K79" s="252"/>
      <c r="L79" s="253"/>
      <c r="M79" s="254"/>
      <c r="N79" s="255"/>
      <c r="O79" s="256"/>
      <c r="P79" s="83"/>
      <c r="R79" s="149"/>
      <c r="S79" s="151"/>
      <c r="T79" s="148"/>
    </row>
    <row r="80" spans="1:20" s="2" customFormat="1" ht="13.9" customHeight="1" x14ac:dyDescent="0.25">
      <c r="A80" s="34"/>
      <c r="B80" s="249"/>
      <c r="C80" s="250"/>
      <c r="D80" s="250"/>
      <c r="E80" s="250"/>
      <c r="F80" s="250"/>
      <c r="G80" s="250"/>
      <c r="H80" s="250"/>
      <c r="I80" s="250"/>
      <c r="J80" s="251"/>
      <c r="K80" s="252"/>
      <c r="L80" s="253"/>
      <c r="M80" s="254"/>
      <c r="N80" s="255"/>
      <c r="O80" s="256"/>
      <c r="P80" s="83"/>
      <c r="R80" s="149"/>
      <c r="S80" s="151"/>
      <c r="T80" s="148"/>
    </row>
    <row r="81" spans="1:20" s="2" customFormat="1" ht="13.9" customHeight="1" x14ac:dyDescent="0.25">
      <c r="A81" s="34"/>
      <c r="B81" s="249"/>
      <c r="C81" s="250"/>
      <c r="D81" s="250"/>
      <c r="E81" s="250"/>
      <c r="F81" s="250"/>
      <c r="G81" s="250"/>
      <c r="H81" s="250"/>
      <c r="I81" s="250"/>
      <c r="J81" s="251"/>
      <c r="K81" s="252"/>
      <c r="L81" s="253"/>
      <c r="M81" s="254"/>
      <c r="N81" s="255"/>
      <c r="O81" s="256"/>
      <c r="P81" s="83"/>
      <c r="R81" s="149"/>
      <c r="S81" s="151"/>
      <c r="T81" s="148"/>
    </row>
    <row r="82" spans="1:20" s="2" customFormat="1" ht="13.9" customHeight="1" x14ac:dyDescent="0.25">
      <c r="A82" s="34"/>
      <c r="B82" s="249"/>
      <c r="C82" s="250"/>
      <c r="D82" s="250"/>
      <c r="E82" s="250"/>
      <c r="F82" s="250"/>
      <c r="G82" s="250"/>
      <c r="H82" s="250"/>
      <c r="I82" s="250"/>
      <c r="J82" s="251"/>
      <c r="K82" s="252"/>
      <c r="L82" s="253"/>
      <c r="M82" s="254"/>
      <c r="N82" s="255"/>
      <c r="O82" s="256"/>
      <c r="P82" s="83"/>
      <c r="R82" s="149"/>
      <c r="S82" s="151"/>
      <c r="T82" s="148"/>
    </row>
    <row r="83" spans="1:20" s="2" customFormat="1" ht="13.9" customHeight="1" x14ac:dyDescent="0.25">
      <c r="A83" s="34"/>
      <c r="B83" s="249"/>
      <c r="C83" s="250"/>
      <c r="D83" s="250"/>
      <c r="E83" s="250"/>
      <c r="F83" s="250"/>
      <c r="G83" s="250"/>
      <c r="H83" s="250"/>
      <c r="I83" s="250"/>
      <c r="J83" s="251"/>
      <c r="K83" s="252"/>
      <c r="L83" s="253"/>
      <c r="M83" s="254"/>
      <c r="N83" s="255"/>
      <c r="O83" s="256"/>
      <c r="P83" s="83"/>
      <c r="R83" s="149"/>
      <c r="S83" s="151"/>
      <c r="T83" s="148"/>
    </row>
    <row r="84" spans="1:20" s="2" customFormat="1" ht="13.9" customHeight="1" x14ac:dyDescent="0.25">
      <c r="A84" s="34"/>
      <c r="B84" s="249"/>
      <c r="C84" s="250"/>
      <c r="D84" s="250"/>
      <c r="E84" s="250"/>
      <c r="F84" s="250"/>
      <c r="G84" s="250"/>
      <c r="H84" s="250"/>
      <c r="I84" s="250"/>
      <c r="J84" s="251"/>
      <c r="K84" s="252"/>
      <c r="L84" s="253"/>
      <c r="M84" s="254"/>
      <c r="N84" s="255"/>
      <c r="O84" s="256"/>
      <c r="P84" s="83"/>
      <c r="R84" s="149"/>
      <c r="S84" s="151"/>
      <c r="T84" s="148"/>
    </row>
    <row r="85" spans="1:20" s="2" customFormat="1" ht="13.9" customHeight="1" x14ac:dyDescent="0.25">
      <c r="A85" s="34"/>
      <c r="B85" s="249"/>
      <c r="C85" s="250"/>
      <c r="D85" s="250"/>
      <c r="E85" s="250"/>
      <c r="F85" s="250"/>
      <c r="G85" s="250"/>
      <c r="H85" s="250"/>
      <c r="I85" s="250"/>
      <c r="J85" s="251"/>
      <c r="K85" s="252"/>
      <c r="L85" s="253"/>
      <c r="M85" s="254"/>
      <c r="N85" s="255"/>
      <c r="O85" s="256"/>
      <c r="P85" s="83"/>
      <c r="R85" s="149"/>
      <c r="S85" s="151"/>
      <c r="T85" s="148"/>
    </row>
    <row r="86" spans="1:20" s="2" customFormat="1" ht="13.9" customHeight="1" x14ac:dyDescent="0.25">
      <c r="A86" s="34"/>
      <c r="B86" s="249"/>
      <c r="C86" s="250"/>
      <c r="D86" s="250"/>
      <c r="E86" s="250"/>
      <c r="F86" s="250"/>
      <c r="G86" s="250"/>
      <c r="H86" s="250"/>
      <c r="I86" s="250"/>
      <c r="J86" s="251"/>
      <c r="K86" s="252"/>
      <c r="L86" s="253"/>
      <c r="M86" s="254"/>
      <c r="N86" s="255"/>
      <c r="O86" s="256"/>
      <c r="P86" s="83"/>
      <c r="R86" s="149"/>
      <c r="S86" s="151"/>
      <c r="T86" s="148"/>
    </row>
    <row r="87" spans="1:20" s="2" customFormat="1" ht="13.9" customHeight="1" x14ac:dyDescent="0.25">
      <c r="A87" s="34"/>
      <c r="B87" s="249"/>
      <c r="C87" s="250"/>
      <c r="D87" s="250"/>
      <c r="E87" s="250"/>
      <c r="F87" s="250"/>
      <c r="G87" s="250"/>
      <c r="H87" s="250"/>
      <c r="I87" s="250"/>
      <c r="J87" s="251"/>
      <c r="K87" s="252"/>
      <c r="L87" s="253"/>
      <c r="M87" s="254"/>
      <c r="N87" s="255"/>
      <c r="O87" s="256"/>
      <c r="P87" s="83"/>
      <c r="R87" s="149"/>
      <c r="S87" s="151"/>
      <c r="T87" s="148"/>
    </row>
    <row r="88" spans="1:20" s="2" customFormat="1" ht="13.9" customHeight="1" x14ac:dyDescent="0.25">
      <c r="A88" s="34"/>
      <c r="B88" s="249"/>
      <c r="C88" s="250"/>
      <c r="D88" s="250"/>
      <c r="E88" s="250"/>
      <c r="F88" s="250"/>
      <c r="G88" s="250"/>
      <c r="H88" s="250"/>
      <c r="I88" s="250"/>
      <c r="J88" s="251"/>
      <c r="K88" s="252"/>
      <c r="L88" s="253"/>
      <c r="M88" s="254"/>
      <c r="N88" s="255"/>
      <c r="O88" s="256"/>
      <c r="P88" s="83"/>
      <c r="R88" s="149"/>
      <c r="S88" s="151"/>
      <c r="T88" s="148"/>
    </row>
    <row r="89" spans="1:20" s="2" customFormat="1" ht="13.9" customHeight="1" x14ac:dyDescent="0.25">
      <c r="A89" s="34"/>
      <c r="B89" s="249"/>
      <c r="C89" s="250"/>
      <c r="D89" s="250"/>
      <c r="E89" s="250"/>
      <c r="F89" s="250"/>
      <c r="G89" s="250"/>
      <c r="H89" s="250"/>
      <c r="I89" s="250"/>
      <c r="J89" s="251"/>
      <c r="K89" s="252"/>
      <c r="L89" s="253"/>
      <c r="M89" s="254"/>
      <c r="N89" s="255"/>
      <c r="O89" s="256"/>
      <c r="P89" s="83"/>
      <c r="R89" s="149"/>
      <c r="S89" s="151"/>
      <c r="T89" s="148"/>
    </row>
    <row r="90" spans="1:20" s="2" customFormat="1" ht="13.9" customHeight="1" x14ac:dyDescent="0.25">
      <c r="A90" s="34"/>
      <c r="B90" s="249"/>
      <c r="C90" s="250"/>
      <c r="D90" s="250"/>
      <c r="E90" s="250"/>
      <c r="F90" s="250"/>
      <c r="G90" s="250"/>
      <c r="H90" s="250"/>
      <c r="I90" s="250"/>
      <c r="J90" s="251"/>
      <c r="K90" s="252"/>
      <c r="L90" s="253"/>
      <c r="M90" s="254"/>
      <c r="N90" s="255"/>
      <c r="O90" s="256"/>
      <c r="P90" s="83"/>
      <c r="R90" s="149"/>
      <c r="S90" s="151"/>
      <c r="T90" s="148"/>
    </row>
    <row r="91" spans="1:20" s="2" customFormat="1" ht="13.9" customHeight="1" x14ac:dyDescent="0.25">
      <c r="A91" s="34"/>
      <c r="B91" s="249"/>
      <c r="C91" s="250"/>
      <c r="D91" s="250"/>
      <c r="E91" s="250"/>
      <c r="F91" s="250"/>
      <c r="G91" s="250"/>
      <c r="H91" s="250"/>
      <c r="I91" s="250"/>
      <c r="J91" s="251"/>
      <c r="K91" s="252"/>
      <c r="L91" s="253"/>
      <c r="M91" s="254"/>
      <c r="N91" s="255"/>
      <c r="O91" s="256"/>
      <c r="P91" s="83"/>
      <c r="R91" s="149"/>
      <c r="S91" s="151"/>
      <c r="T91" s="148"/>
    </row>
    <row r="92" spans="1:20" s="2" customFormat="1" ht="13.9" customHeight="1" x14ac:dyDescent="0.25">
      <c r="A92" s="34"/>
      <c r="B92" s="249"/>
      <c r="C92" s="250"/>
      <c r="D92" s="250"/>
      <c r="E92" s="250"/>
      <c r="F92" s="250"/>
      <c r="G92" s="250"/>
      <c r="H92" s="250"/>
      <c r="I92" s="250"/>
      <c r="J92" s="251"/>
      <c r="K92" s="252"/>
      <c r="L92" s="253"/>
      <c r="M92" s="254"/>
      <c r="N92" s="255"/>
      <c r="O92" s="256"/>
      <c r="P92" s="83"/>
      <c r="R92" s="149"/>
      <c r="S92" s="151"/>
      <c r="T92" s="148"/>
    </row>
    <row r="93" spans="1:20" s="2" customFormat="1" ht="13.9" customHeight="1" x14ac:dyDescent="0.25">
      <c r="A93" s="34"/>
      <c r="B93" s="249"/>
      <c r="C93" s="250"/>
      <c r="D93" s="250"/>
      <c r="E93" s="250"/>
      <c r="F93" s="250"/>
      <c r="G93" s="250"/>
      <c r="H93" s="250"/>
      <c r="I93" s="250"/>
      <c r="J93" s="251"/>
      <c r="K93" s="252"/>
      <c r="L93" s="253"/>
      <c r="M93" s="254"/>
      <c r="N93" s="255"/>
      <c r="O93" s="256"/>
      <c r="P93" s="83"/>
      <c r="R93" s="149"/>
      <c r="S93" s="151"/>
      <c r="T93" s="148"/>
    </row>
    <row r="94" spans="1:20" s="2" customFormat="1" ht="13.9" customHeight="1" x14ac:dyDescent="0.25">
      <c r="A94" s="34"/>
      <c r="B94" s="249"/>
      <c r="C94" s="250"/>
      <c r="D94" s="250"/>
      <c r="E94" s="250"/>
      <c r="F94" s="250"/>
      <c r="G94" s="250"/>
      <c r="H94" s="250"/>
      <c r="I94" s="250"/>
      <c r="J94" s="251"/>
      <c r="K94" s="252"/>
      <c r="L94" s="253"/>
      <c r="M94" s="254"/>
      <c r="N94" s="255"/>
      <c r="O94" s="256"/>
      <c r="P94" s="83"/>
      <c r="R94" s="149"/>
      <c r="S94" s="151"/>
      <c r="T94" s="148"/>
    </row>
    <row r="95" spans="1:20" s="2" customFormat="1" ht="13.9" customHeight="1" x14ac:dyDescent="0.25">
      <c r="A95" s="34"/>
      <c r="B95" s="249"/>
      <c r="C95" s="250"/>
      <c r="D95" s="250"/>
      <c r="E95" s="250"/>
      <c r="F95" s="250"/>
      <c r="G95" s="250"/>
      <c r="H95" s="250"/>
      <c r="I95" s="250"/>
      <c r="J95" s="251"/>
      <c r="K95" s="252"/>
      <c r="L95" s="253"/>
      <c r="M95" s="254"/>
      <c r="N95" s="255"/>
      <c r="O95" s="256"/>
      <c r="P95" s="83"/>
      <c r="R95" s="149"/>
      <c r="S95" s="151"/>
      <c r="T95" s="148"/>
    </row>
    <row r="96" spans="1:20" s="2" customFormat="1" ht="13.9" customHeight="1" x14ac:dyDescent="0.25">
      <c r="A96" s="34"/>
      <c r="B96" s="249"/>
      <c r="C96" s="250"/>
      <c r="D96" s="250"/>
      <c r="E96" s="250"/>
      <c r="F96" s="250"/>
      <c r="G96" s="250"/>
      <c r="H96" s="250"/>
      <c r="I96" s="250"/>
      <c r="J96" s="251"/>
      <c r="K96" s="252"/>
      <c r="L96" s="253"/>
      <c r="M96" s="254"/>
      <c r="N96" s="255"/>
      <c r="O96" s="256"/>
      <c r="P96" s="83"/>
      <c r="R96" s="149"/>
      <c r="S96" s="151"/>
      <c r="T96" s="148"/>
    </row>
    <row r="97" spans="1:20" s="2" customFormat="1" ht="13.9" customHeight="1" x14ac:dyDescent="0.25">
      <c r="A97" s="34"/>
      <c r="B97" s="249"/>
      <c r="C97" s="250"/>
      <c r="D97" s="250"/>
      <c r="E97" s="250"/>
      <c r="F97" s="250"/>
      <c r="G97" s="250"/>
      <c r="H97" s="250"/>
      <c r="I97" s="250"/>
      <c r="J97" s="251"/>
      <c r="K97" s="252"/>
      <c r="L97" s="253"/>
      <c r="M97" s="254"/>
      <c r="N97" s="255"/>
      <c r="O97" s="256"/>
      <c r="P97" s="83"/>
      <c r="R97" s="149"/>
      <c r="S97" s="151"/>
      <c r="T97" s="148"/>
    </row>
    <row r="98" spans="1:20" s="2" customFormat="1" ht="13.9" customHeight="1" x14ac:dyDescent="0.25">
      <c r="A98" s="34"/>
      <c r="B98" s="249"/>
      <c r="C98" s="250"/>
      <c r="D98" s="250"/>
      <c r="E98" s="250"/>
      <c r="F98" s="250"/>
      <c r="G98" s="250"/>
      <c r="H98" s="250"/>
      <c r="I98" s="250"/>
      <c r="J98" s="251"/>
      <c r="K98" s="252"/>
      <c r="L98" s="253"/>
      <c r="M98" s="254"/>
      <c r="N98" s="255"/>
      <c r="O98" s="256"/>
      <c r="P98" s="83"/>
      <c r="R98" s="149"/>
      <c r="S98" s="151"/>
      <c r="T98" s="148"/>
    </row>
    <row r="99" spans="1:20" s="2" customFormat="1" ht="13.9" customHeight="1" x14ac:dyDescent="0.25">
      <c r="A99" s="34"/>
      <c r="B99" s="377"/>
      <c r="C99" s="378"/>
      <c r="D99" s="378"/>
      <c r="E99" s="378"/>
      <c r="F99" s="378"/>
      <c r="G99" s="378"/>
      <c r="H99" s="378"/>
      <c r="I99" s="378"/>
      <c r="J99" s="379"/>
      <c r="K99" s="380"/>
      <c r="L99" s="313"/>
      <c r="M99" s="254"/>
      <c r="N99" s="255"/>
      <c r="O99" s="256"/>
      <c r="P99" s="83"/>
      <c r="R99" s="149"/>
      <c r="S99" s="151"/>
      <c r="T99" s="148"/>
    </row>
    <row r="100" spans="1:20" s="2" customFormat="1" ht="13.9" customHeight="1" x14ac:dyDescent="0.25">
      <c r="A100" s="34"/>
      <c r="B100" s="317" t="s">
        <v>28</v>
      </c>
      <c r="C100" s="317"/>
      <c r="D100" s="317"/>
      <c r="E100" s="317"/>
      <c r="F100" s="317"/>
      <c r="G100" s="317"/>
      <c r="H100" s="317"/>
      <c r="I100" s="317"/>
      <c r="J100" s="317"/>
      <c r="K100" s="381">
        <f>SUM(M66:M99)</f>
        <v>0</v>
      </c>
      <c r="L100" s="382"/>
      <c r="M100" s="383"/>
      <c r="N100" s="9"/>
      <c r="O100" s="10"/>
      <c r="P100" s="11"/>
      <c r="R100" s="149"/>
      <c r="S100" s="151"/>
      <c r="T100" s="148"/>
    </row>
    <row r="101" spans="1:20" s="2" customFormat="1" ht="13.9" customHeight="1" x14ac:dyDescent="0.25">
      <c r="A101" s="34"/>
      <c r="B101" s="97" t="s">
        <v>29</v>
      </c>
      <c r="C101" s="98"/>
      <c r="D101" s="98"/>
      <c r="E101" s="99"/>
      <c r="F101" s="384">
        <f>(SUMIFS(M66:M99,P66:P99,"&lt;&gt;x"))+M62+M63</f>
        <v>0</v>
      </c>
      <c r="G101" s="385"/>
      <c r="H101" s="386"/>
      <c r="I101" s="61"/>
      <c r="J101" s="12" t="s">
        <v>30</v>
      </c>
      <c r="K101" s="13"/>
      <c r="L101" s="13"/>
      <c r="M101" s="242">
        <f>K65+K100</f>
        <v>0</v>
      </c>
      <c r="N101" s="242"/>
      <c r="O101" s="242"/>
      <c r="P101" s="14"/>
      <c r="R101" s="149"/>
      <c r="S101" s="151"/>
      <c r="T101" s="148"/>
    </row>
    <row r="102" spans="1:20" s="2" customFormat="1" ht="13.9" customHeight="1" x14ac:dyDescent="0.25">
      <c r="A102" s="34"/>
      <c r="B102" s="100" t="s">
        <v>31</v>
      </c>
      <c r="C102" s="101"/>
      <c r="D102" s="101"/>
      <c r="E102" s="102"/>
      <c r="F102" s="384">
        <f>(SUMIFS(M66:M99,P66:P99,"=x"))+M64</f>
        <v>0</v>
      </c>
      <c r="G102" s="385"/>
      <c r="H102" s="386"/>
      <c r="I102" s="61"/>
      <c r="J102" s="15"/>
      <c r="K102" s="15"/>
      <c r="L102" s="15"/>
      <c r="M102" s="15"/>
      <c r="N102" s="16"/>
      <c r="O102" s="17"/>
      <c r="P102" s="17"/>
      <c r="R102" s="149"/>
      <c r="S102" s="151"/>
      <c r="T102" s="148"/>
    </row>
    <row r="103" spans="1:20" s="2" customFormat="1" ht="13.9" customHeight="1" x14ac:dyDescent="0.25">
      <c r="A103" s="34"/>
      <c r="R103" s="149"/>
      <c r="S103" s="151"/>
      <c r="T103" s="148"/>
    </row>
    <row r="104" spans="1:20" s="2" customFormat="1" ht="13.9" customHeight="1" x14ac:dyDescent="0.25">
      <c r="A104" s="34"/>
      <c r="R104" s="149"/>
      <c r="S104" s="151"/>
      <c r="T104" s="148"/>
    </row>
    <row r="105" spans="1:20" s="2" customFormat="1" ht="13.9" customHeight="1" x14ac:dyDescent="0.25">
      <c r="A105" s="34"/>
      <c r="R105" s="149"/>
      <c r="S105" s="151"/>
      <c r="T105" s="148"/>
    </row>
    <row r="106" spans="1:20" s="2" customFormat="1" ht="13.9" customHeight="1" x14ac:dyDescent="0.25">
      <c r="A106" s="34"/>
      <c r="B106" s="18" t="s">
        <v>64</v>
      </c>
      <c r="C106" s="18"/>
      <c r="D106" s="18"/>
      <c r="E106" s="18"/>
      <c r="F106" s="18"/>
      <c r="G106" s="18"/>
      <c r="H106" s="18"/>
      <c r="I106" s="18"/>
      <c r="J106" s="18"/>
      <c r="K106" s="18"/>
      <c r="L106" s="18"/>
      <c r="M106" s="18"/>
      <c r="N106" s="18"/>
      <c r="O106" s="18"/>
      <c r="P106" s="116" t="str">
        <f>IF(COUNTIF(A126:A136,"►")&gt;0,"û","")</f>
        <v>û</v>
      </c>
      <c r="R106" s="149"/>
      <c r="S106" s="151"/>
      <c r="T106" s="148"/>
    </row>
    <row r="107" spans="1:20" s="2" customFormat="1" ht="13.9" customHeight="1" x14ac:dyDescent="0.25">
      <c r="A107" s="34"/>
      <c r="R107" s="149"/>
      <c r="S107" s="151"/>
      <c r="T107" s="148"/>
    </row>
    <row r="108" spans="1:20" s="2" customFormat="1" ht="13.9" customHeight="1" x14ac:dyDescent="0.25">
      <c r="A108" s="34"/>
      <c r="B108" s="15" t="s">
        <v>63</v>
      </c>
      <c r="R108" s="149"/>
      <c r="S108" s="151"/>
      <c r="T108" s="148"/>
    </row>
    <row r="109" spans="1:20" s="2" customFormat="1" ht="13.9" customHeight="1" x14ac:dyDescent="0.25">
      <c r="A109" s="34"/>
      <c r="R109" s="149"/>
      <c r="S109" s="151"/>
      <c r="T109" s="148"/>
    </row>
    <row r="110" spans="1:20" s="2" customFormat="1" ht="13.9" customHeight="1" x14ac:dyDescent="0.25">
      <c r="A110" s="34"/>
      <c r="B110" s="2" t="s">
        <v>42</v>
      </c>
      <c r="M110" s="392">
        <f>M101</f>
        <v>0</v>
      </c>
      <c r="N110" s="393"/>
      <c r="O110" s="393"/>
      <c r="P110" s="394"/>
      <c r="R110" s="149"/>
      <c r="S110" s="151"/>
      <c r="T110" s="148"/>
    </row>
    <row r="111" spans="1:20" s="2" customFormat="1" ht="13.9" customHeight="1" x14ac:dyDescent="0.25">
      <c r="A111" s="34"/>
      <c r="M111" s="105"/>
      <c r="N111" s="105"/>
      <c r="O111" s="105"/>
      <c r="P111" s="105"/>
      <c r="R111" s="149"/>
      <c r="S111" s="151"/>
      <c r="T111" s="148"/>
    </row>
    <row r="112" spans="1:20" s="2" customFormat="1" ht="13.9" customHeight="1" x14ac:dyDescent="0.25">
      <c r="A112" s="34"/>
      <c r="B112" s="395" t="s">
        <v>62</v>
      </c>
      <c r="C112" s="395"/>
      <c r="D112" s="395"/>
      <c r="E112" s="395"/>
      <c r="F112" s="395"/>
      <c r="G112" s="395"/>
      <c r="H112" s="395"/>
      <c r="I112" s="395"/>
      <c r="J112" s="395"/>
      <c r="K112" s="395"/>
      <c r="L112" s="395"/>
      <c r="M112" s="395"/>
      <c r="N112" s="395"/>
      <c r="O112" s="395"/>
      <c r="P112" s="395"/>
      <c r="R112" s="149"/>
      <c r="S112" s="151"/>
      <c r="T112" s="148"/>
    </row>
    <row r="113" spans="1:20" s="2" customFormat="1" ht="13.9" customHeight="1" x14ac:dyDescent="0.25">
      <c r="A113" s="34"/>
      <c r="B113" s="90"/>
      <c r="C113" s="90"/>
      <c r="D113" s="90"/>
      <c r="E113" s="90"/>
      <c r="F113" s="90"/>
      <c r="G113" s="90"/>
      <c r="H113" s="90"/>
      <c r="I113" s="90"/>
      <c r="J113" s="90"/>
      <c r="K113" s="90"/>
      <c r="L113" s="90"/>
      <c r="M113" s="90"/>
      <c r="N113" s="90"/>
      <c r="O113" s="90"/>
      <c r="P113" s="90"/>
      <c r="R113" s="149"/>
      <c r="S113" s="151"/>
      <c r="T113" s="148"/>
    </row>
    <row r="114" spans="1:20" s="2" customFormat="1" ht="13.9" customHeight="1" x14ac:dyDescent="0.25">
      <c r="A114" s="34"/>
      <c r="B114" s="61"/>
      <c r="K114" s="396" t="s">
        <v>43</v>
      </c>
      <c r="L114" s="397"/>
      <c r="M114" s="398"/>
      <c r="N114" s="399" t="str">
        <f>IF(N115=(1500*(1.05^ROUNDDOWN(((L28-L29)/5),0))),"minimumereloon","")</f>
        <v>minimumereloon</v>
      </c>
      <c r="O114" s="400"/>
      <c r="P114" s="400"/>
      <c r="R114" s="149"/>
      <c r="S114" s="151"/>
      <c r="T114" s="148"/>
    </row>
    <row r="115" spans="1:20" s="2" customFormat="1" ht="13.9" customHeight="1" x14ac:dyDescent="0.25">
      <c r="A115" s="34"/>
      <c r="B115" s="19" t="s">
        <v>44</v>
      </c>
      <c r="C115" s="401">
        <v>0</v>
      </c>
      <c r="D115" s="401"/>
      <c r="E115" s="401"/>
      <c r="F115" s="20" t="s">
        <v>45</v>
      </c>
      <c r="G115" s="401">
        <f>IF(ISBLANK(L28),
28142.02,
28142.02*(1.05^ROUNDDOWN(((L28-L29)/5),0)))</f>
        <v>35917.141257506257</v>
      </c>
      <c r="H115" s="401"/>
      <c r="I115" s="401"/>
      <c r="J115" s="21">
        <v>0.3</v>
      </c>
      <c r="K115" s="402">
        <f>(G115-C115)*J115</f>
        <v>10775.142377251877</v>
      </c>
      <c r="L115" s="403"/>
      <c r="M115" s="404"/>
      <c r="N115" s="401">
        <f>IF(ISBLANK(L28),"",
IF(M110&gt;G115,K115,IF(M110&lt;(1500*(1.05^ROUNDDOWN(((L28-L29)/5),0))*(100/30)),(1500*(1.05^ROUNDDOWN(((L28-L29)/5),0))),M110*J115)))</f>
        <v>1914.4223437500002</v>
      </c>
      <c r="O115" s="401"/>
      <c r="P115" s="405"/>
      <c r="R115" s="149"/>
      <c r="S115" s="151"/>
      <c r="T115" s="148"/>
    </row>
    <row r="116" spans="1:20" s="2" customFormat="1" ht="13.9" customHeight="1" x14ac:dyDescent="0.25">
      <c r="A116" s="34"/>
      <c r="B116" s="22" t="s">
        <v>44</v>
      </c>
      <c r="C116" s="387">
        <f>G115+0.01</f>
        <v>35917.151257506259</v>
      </c>
      <c r="D116" s="387"/>
      <c r="E116" s="387"/>
      <c r="F116" s="23" t="s">
        <v>45</v>
      </c>
      <c r="G116" s="387">
        <f>IF(ISBLANK(L28),
55580.48,
55580.48*(1.05^ROUNDDOWN(((L28-L29)/5),0)))</f>
        <v>70936.341858900007</v>
      </c>
      <c r="H116" s="387"/>
      <c r="I116" s="387"/>
      <c r="J116" s="24">
        <v>0.25</v>
      </c>
      <c r="K116" s="388">
        <f t="shared" ref="K116:K122" si="2">(G116-C116)*J116</f>
        <v>8754.7976503484369</v>
      </c>
      <c r="L116" s="389"/>
      <c r="M116" s="390"/>
      <c r="N116" s="387" t="str">
        <f>IF(M110&lt;C116,"",IF(M110&lt;G116,(M110-C116)*J116,K116))</f>
        <v/>
      </c>
      <c r="O116" s="387"/>
      <c r="P116" s="391"/>
      <c r="R116" s="149"/>
      <c r="S116" s="151"/>
      <c r="T116" s="148"/>
    </row>
    <row r="117" spans="1:20" s="2" customFormat="1" ht="13.9" customHeight="1" x14ac:dyDescent="0.25">
      <c r="A117" s="34"/>
      <c r="B117" s="22" t="s">
        <v>44</v>
      </c>
      <c r="C117" s="387">
        <f t="shared" ref="C117:C121" si="3">G116+0.01</f>
        <v>70936.351858900001</v>
      </c>
      <c r="D117" s="387"/>
      <c r="E117" s="387"/>
      <c r="F117" s="23" t="s">
        <v>45</v>
      </c>
      <c r="G117" s="387">
        <f>IF(ISBLANK(L28),
76686.98,
76686.98*(1.05^ROUNDDOWN(((L28-L29)/5),0)))</f>
        <v>97874.17865780626</v>
      </c>
      <c r="H117" s="387"/>
      <c r="I117" s="387"/>
      <c r="J117" s="24">
        <v>0.12</v>
      </c>
      <c r="K117" s="388">
        <f t="shared" si="2"/>
        <v>3232.5392158687509</v>
      </c>
      <c r="L117" s="389"/>
      <c r="M117" s="390"/>
      <c r="N117" s="387" t="str">
        <f>IF(M110&lt;C117,"",IF(M110&lt;G117,(M110-C117)*J117,K117))</f>
        <v/>
      </c>
      <c r="O117" s="387"/>
      <c r="P117" s="391"/>
      <c r="R117" s="149"/>
      <c r="S117" s="151"/>
      <c r="T117" s="148"/>
    </row>
    <row r="118" spans="1:20" s="2" customFormat="1" ht="13.9" customHeight="1" x14ac:dyDescent="0.25">
      <c r="A118" s="34"/>
      <c r="B118" s="22" t="s">
        <v>44</v>
      </c>
      <c r="C118" s="387">
        <f t="shared" si="3"/>
        <v>97874.188657806255</v>
      </c>
      <c r="D118" s="387"/>
      <c r="E118" s="387"/>
      <c r="F118" s="23" t="s">
        <v>45</v>
      </c>
      <c r="G118" s="387">
        <f>IF(ISBLANK(L28),
135785.19,
135785.19*(1.05^ROUNDDOWN(((L28-L29)/5),0)))</f>
        <v>173300.13445755938</v>
      </c>
      <c r="H118" s="387"/>
      <c r="I118" s="387"/>
      <c r="J118" s="24">
        <v>0.1</v>
      </c>
      <c r="K118" s="388">
        <f t="shared" si="2"/>
        <v>7542.5945799753135</v>
      </c>
      <c r="L118" s="389"/>
      <c r="M118" s="390"/>
      <c r="N118" s="387" t="str">
        <f>IF(M110&lt;C118,"",IF(M110&lt;G118,(M110-C118)*J118,K118))</f>
        <v/>
      </c>
      <c r="O118" s="387"/>
      <c r="P118" s="391"/>
      <c r="R118" s="149"/>
      <c r="S118" s="151"/>
      <c r="T118" s="148"/>
    </row>
    <row r="119" spans="1:20" s="2" customFormat="1" ht="13.9" customHeight="1" x14ac:dyDescent="0.25">
      <c r="A119" s="34"/>
      <c r="B119" s="22" t="s">
        <v>44</v>
      </c>
      <c r="C119" s="387">
        <f t="shared" si="3"/>
        <v>173300.14445755939</v>
      </c>
      <c r="D119" s="387"/>
      <c r="E119" s="387"/>
      <c r="F119" s="23" t="s">
        <v>45</v>
      </c>
      <c r="G119" s="387">
        <f>IF(ISBLANK(L28),
334889.91,
334889.91*(1.05^ROUNDDOWN(((L28-L29)/5),0)))</f>
        <v>427413.81760028441</v>
      </c>
      <c r="H119" s="387"/>
      <c r="I119" s="387"/>
      <c r="J119" s="24">
        <v>0.06</v>
      </c>
      <c r="K119" s="388">
        <f t="shared" si="2"/>
        <v>15246.820388563501</v>
      </c>
      <c r="L119" s="389"/>
      <c r="M119" s="390"/>
      <c r="N119" s="387" t="str">
        <f>IF(M110&lt;C119,"",IF(M110&lt;G119,(M110-C119)*J119,K119))</f>
        <v/>
      </c>
      <c r="O119" s="387"/>
      <c r="P119" s="391"/>
      <c r="R119" s="149"/>
      <c r="S119" s="151"/>
      <c r="T119" s="148"/>
    </row>
    <row r="120" spans="1:20" s="2" customFormat="1" ht="13.9" customHeight="1" x14ac:dyDescent="0.25">
      <c r="A120" s="34"/>
      <c r="B120" s="22" t="s">
        <v>44</v>
      </c>
      <c r="C120" s="387">
        <f t="shared" si="3"/>
        <v>427413.82760028442</v>
      </c>
      <c r="D120" s="387"/>
      <c r="E120" s="387"/>
      <c r="F120" s="23" t="s">
        <v>45</v>
      </c>
      <c r="G120" s="387">
        <f>IF(ISBLANK(L28),
1011705.21,
1011705.21*(1.05^ROUNDDOWN(((L28-L29)/5),0)))</f>
        <v>1291220.7062081906</v>
      </c>
      <c r="H120" s="387"/>
      <c r="I120" s="387"/>
      <c r="J120" s="24">
        <v>0.05</v>
      </c>
      <c r="K120" s="388">
        <f t="shared" si="2"/>
        <v>43190.343930395313</v>
      </c>
      <c r="L120" s="389"/>
      <c r="M120" s="390"/>
      <c r="N120" s="387" t="str">
        <f>IF(M110&lt;C120,"",IF(M110&lt;G120,(M110-C120)*J120,K120))</f>
        <v/>
      </c>
      <c r="O120" s="387"/>
      <c r="P120" s="391"/>
      <c r="R120" s="149"/>
      <c r="S120" s="151"/>
      <c r="T120" s="148"/>
    </row>
    <row r="121" spans="1:20" s="2" customFormat="1" ht="13.9" customHeight="1" x14ac:dyDescent="0.25">
      <c r="A121" s="34"/>
      <c r="B121" s="22" t="s">
        <v>44</v>
      </c>
      <c r="C121" s="387">
        <f t="shared" si="3"/>
        <v>1291220.7162081907</v>
      </c>
      <c r="D121" s="387"/>
      <c r="E121" s="387"/>
      <c r="F121" s="23" t="s">
        <v>45</v>
      </c>
      <c r="G121" s="387">
        <f>IF(ISBLANK(L28),
2023410.42,
2023410.42*(1.05^ROUNDDOWN(((L28-L29)/5),0)))</f>
        <v>2582441.4124163813</v>
      </c>
      <c r="H121" s="387"/>
      <c r="I121" s="387"/>
      <c r="J121" s="24">
        <v>0.03</v>
      </c>
      <c r="K121" s="388">
        <f t="shared" si="2"/>
        <v>38736.620886245721</v>
      </c>
      <c r="L121" s="389"/>
      <c r="M121" s="390"/>
      <c r="N121" s="387" t="str">
        <f>IF(M110&lt;C121,"",IF(M110&lt;G121,(M110-C121)*J121,K121))</f>
        <v/>
      </c>
      <c r="O121" s="387"/>
      <c r="P121" s="391"/>
      <c r="R121" s="149"/>
      <c r="S121" s="151"/>
      <c r="T121" s="148"/>
    </row>
    <row r="122" spans="1:20" s="2" customFormat="1" ht="13.9" customHeight="1" x14ac:dyDescent="0.25">
      <c r="A122" s="34"/>
      <c r="B122" s="22" t="s">
        <v>44</v>
      </c>
      <c r="C122" s="387">
        <f>G121+0.01</f>
        <v>2582441.4224163811</v>
      </c>
      <c r="D122" s="387"/>
      <c r="E122" s="387"/>
      <c r="F122" s="23" t="s">
        <v>45</v>
      </c>
      <c r="G122" s="387">
        <f>IF(ISBLANK(L28),
3348899.01,
3348899.01*(1.05^ROUNDDOWN(((L28-L29)/5),0)))</f>
        <v>4274138.061137503</v>
      </c>
      <c r="H122" s="387"/>
      <c r="I122" s="387"/>
      <c r="J122" s="24">
        <v>0.02</v>
      </c>
      <c r="K122" s="388">
        <f t="shared" si="2"/>
        <v>33833.932774422443</v>
      </c>
      <c r="L122" s="389"/>
      <c r="M122" s="390"/>
      <c r="N122" s="387" t="str">
        <f>IF(M110&lt;C122,"",IF(M110&lt;G122,(M110-C122)*J122,K122))</f>
        <v/>
      </c>
      <c r="O122" s="387"/>
      <c r="P122" s="391"/>
      <c r="R122" s="149"/>
      <c r="S122" s="151"/>
      <c r="T122" s="148"/>
    </row>
    <row r="123" spans="1:20" s="2" customFormat="1" ht="13.9" customHeight="1" x14ac:dyDescent="0.25">
      <c r="A123" s="34"/>
      <c r="B123" s="25" t="s">
        <v>44</v>
      </c>
      <c r="C123" s="302">
        <f>G122+0.01</f>
        <v>4274138.0711375028</v>
      </c>
      <c r="D123" s="302"/>
      <c r="E123" s="302"/>
      <c r="F123" s="26" t="s">
        <v>45</v>
      </c>
      <c r="G123" s="302" t="str">
        <f>IF(M110&gt;C123,M110,"")</f>
        <v/>
      </c>
      <c r="H123" s="302"/>
      <c r="I123" s="302"/>
      <c r="J123" s="27">
        <v>0.01</v>
      </c>
      <c r="K123" s="303" t="str">
        <f>IF(M110&gt;C123,(G123-C123)*J123,"")</f>
        <v/>
      </c>
      <c r="L123" s="304"/>
      <c r="M123" s="305"/>
      <c r="N123" s="302" t="str">
        <f>IF(M110&lt;C123,"",(M110-C123)*J123)</f>
        <v/>
      </c>
      <c r="O123" s="302"/>
      <c r="P123" s="306"/>
      <c r="R123" s="149"/>
      <c r="S123" s="151"/>
      <c r="T123" s="148"/>
    </row>
    <row r="124" spans="1:20" s="2" customFormat="1" ht="13.9" customHeight="1" x14ac:dyDescent="0.25">
      <c r="A124" s="34"/>
      <c r="K124" s="62" t="s">
        <v>47</v>
      </c>
      <c r="L124" s="88"/>
      <c r="M124" s="89"/>
      <c r="N124" s="307">
        <f>SUM(N115:N123)</f>
        <v>1914.4223437500002</v>
      </c>
      <c r="O124" s="307"/>
      <c r="P124" s="307"/>
      <c r="R124" s="149"/>
      <c r="S124" s="151"/>
      <c r="T124" s="148"/>
    </row>
    <row r="125" spans="1:20" s="2" customFormat="1" ht="13.9" customHeight="1" x14ac:dyDescent="0.25">
      <c r="A125" s="34"/>
      <c r="R125" s="149"/>
      <c r="S125" s="151"/>
      <c r="T125" s="148"/>
    </row>
    <row r="126" spans="1:20" s="2" customFormat="1" ht="13.9" customHeight="1" x14ac:dyDescent="0.25">
      <c r="A126" s="34"/>
      <c r="R126" s="149"/>
      <c r="S126" s="151"/>
      <c r="T126" s="148"/>
    </row>
    <row r="127" spans="1:20" s="2" customFormat="1" ht="13.9" customHeight="1" x14ac:dyDescent="0.25">
      <c r="A127" s="34" t="str">
        <f>IF(ISBLANK(N127),"►","")</f>
        <v>►</v>
      </c>
      <c r="B127" s="15" t="s">
        <v>185</v>
      </c>
      <c r="N127" s="309"/>
      <c r="O127" s="309"/>
      <c r="P127" s="309"/>
      <c r="R127" s="196" t="s">
        <v>6</v>
      </c>
      <c r="S127" s="241" t="s">
        <v>166</v>
      </c>
      <c r="T127" s="148"/>
    </row>
    <row r="128" spans="1:20" s="2" customFormat="1" ht="13.9" customHeight="1" x14ac:dyDescent="0.25">
      <c r="A128" s="34"/>
      <c r="R128" s="161"/>
      <c r="S128" s="241"/>
      <c r="T128" s="148"/>
    </row>
    <row r="129" spans="1:20" s="2" customFormat="1" ht="13.9" customHeight="1" x14ac:dyDescent="0.25">
      <c r="A129" s="34"/>
      <c r="B129" s="276" t="str">
        <f>IF(ISBLANK(N127),"Vul in cel N127 de gevraagde gegevens in.",IF(N127="NEEN","De curator verzoekt niet om de toepassing van artikel 6, § 3 van het K.B. van 26/04/2018.","De curator verzoekt om de toepassing van een correctiecoëfficiënt zoals bedoeld in artikel 6, § 3 van het K.B. van 26/04/2018"&amp;" op grond van de argumenten uiteengezet en gemotiveerd in de nota, gehecht aan huidig verzoekschrift en er deel van uitmakend."))</f>
        <v>Vul in cel N127 de gevraagde gegevens in.</v>
      </c>
      <c r="C129" s="276"/>
      <c r="D129" s="276"/>
      <c r="E129" s="276"/>
      <c r="F129" s="276"/>
      <c r="G129" s="276"/>
      <c r="H129" s="276"/>
      <c r="I129" s="276"/>
      <c r="J129" s="276"/>
      <c r="K129" s="276"/>
      <c r="L129" s="276"/>
      <c r="M129" s="276"/>
      <c r="N129" s="276"/>
      <c r="O129" s="276"/>
      <c r="P129" s="276"/>
      <c r="R129" s="149"/>
      <c r="S129" s="151"/>
      <c r="T129" s="148"/>
    </row>
    <row r="130" spans="1:20" s="2" customFormat="1" ht="13.9" customHeight="1" x14ac:dyDescent="0.25">
      <c r="A130" s="34"/>
      <c r="B130" s="276"/>
      <c r="C130" s="276"/>
      <c r="D130" s="276"/>
      <c r="E130" s="276"/>
      <c r="F130" s="276"/>
      <c r="G130" s="276"/>
      <c r="H130" s="276"/>
      <c r="I130" s="276"/>
      <c r="J130" s="276"/>
      <c r="K130" s="276"/>
      <c r="L130" s="276"/>
      <c r="M130" s="276"/>
      <c r="N130" s="276"/>
      <c r="O130" s="276"/>
      <c r="P130" s="276"/>
      <c r="R130" s="149"/>
      <c r="S130" s="151"/>
      <c r="T130" s="148"/>
    </row>
    <row r="131" spans="1:20" s="2" customFormat="1" ht="13.9" customHeight="1" x14ac:dyDescent="0.25">
      <c r="A131" s="34"/>
      <c r="B131" s="276"/>
      <c r="C131" s="276"/>
      <c r="D131" s="276"/>
      <c r="E131" s="276"/>
      <c r="F131" s="276"/>
      <c r="G131" s="276"/>
      <c r="H131" s="276"/>
      <c r="I131" s="276"/>
      <c r="J131" s="276"/>
      <c r="K131" s="276"/>
      <c r="L131" s="276"/>
      <c r="M131" s="276"/>
      <c r="N131" s="276"/>
      <c r="O131" s="276"/>
      <c r="P131" s="276"/>
      <c r="R131" s="149"/>
      <c r="S131" s="151"/>
      <c r="T131" s="148"/>
    </row>
    <row r="132" spans="1:20" s="2" customFormat="1" ht="13.9" customHeight="1" x14ac:dyDescent="0.25">
      <c r="A132" s="34"/>
      <c r="R132" s="149"/>
      <c r="S132" s="151"/>
      <c r="T132" s="148"/>
    </row>
    <row r="133" spans="1:20" s="2" customFormat="1" ht="13.9" customHeight="1" x14ac:dyDescent="0.25">
      <c r="A133" s="34" t="str">
        <f>IF(N127="JA",IF(ISBLANK(O133),"►",""),IF(ISBLANK(O133),"","►"))</f>
        <v/>
      </c>
      <c r="B133" s="276" t="str">
        <f>IF(ISBLANK(N127),"-",IF(N127="NEEN","","De curator stelt voor de correctiecoëfficiënt te bepalen op:"))</f>
        <v>-</v>
      </c>
      <c r="C133" s="276"/>
      <c r="D133" s="276"/>
      <c r="E133" s="276"/>
      <c r="F133" s="276"/>
      <c r="G133" s="276"/>
      <c r="H133" s="276"/>
      <c r="I133" s="276"/>
      <c r="J133" s="276"/>
      <c r="K133" s="276"/>
      <c r="L133" s="276"/>
      <c r="M133" s="72"/>
      <c r="N133" s="202" t="str">
        <f>IF(ISBLANK(O133),"",IF(O133&lt;&gt;1,"►",""))</f>
        <v/>
      </c>
      <c r="O133" s="291"/>
      <c r="P133" s="292"/>
      <c r="R133" s="149"/>
      <c r="S133" s="151"/>
      <c r="T133" s="148"/>
    </row>
    <row r="134" spans="1:20" s="2" customFormat="1" ht="13.9" customHeight="1" x14ac:dyDescent="0.25">
      <c r="A134" s="34"/>
      <c r="B134" s="2" t="str">
        <f>IF(ISBLANK(N127),"",IF(N127="NEEN","","Dit zal het ereloon barema artikel 6 KB brengen op:"))</f>
        <v/>
      </c>
      <c r="N134" s="301" t="str">
        <f>IF(ISBLANK(N127),"",IF(N127="NEEN","",N124*O133))</f>
        <v/>
      </c>
      <c r="O134" s="301"/>
      <c r="P134" s="301"/>
      <c r="R134" s="149"/>
      <c r="S134" s="151"/>
      <c r="T134" s="148"/>
    </row>
    <row r="135" spans="1:20" s="2" customFormat="1" ht="13.9" customHeight="1" x14ac:dyDescent="0.25">
      <c r="A135" s="34"/>
      <c r="R135" s="149"/>
      <c r="S135" s="151"/>
      <c r="T135" s="148"/>
    </row>
    <row r="136" spans="1:20" s="2" customFormat="1" ht="13.9" customHeight="1" x14ac:dyDescent="0.25">
      <c r="A136" s="34"/>
      <c r="R136" s="149"/>
      <c r="S136" s="151"/>
      <c r="T136" s="148"/>
    </row>
    <row r="137" spans="1:20" s="2" customFormat="1" ht="13.9" customHeight="1" x14ac:dyDescent="0.25">
      <c r="A137" s="34"/>
      <c r="B137" s="290" t="str">
        <f>"5.  AANREKENBARE KOSTEN      -      "&amp;IF(ISBLANK(E6),"artikel ?",IF(E6&lt;43221,"artikel 33 F.W.","artikel XX.145 WER"))</f>
        <v>5.  AANREKENBARE KOSTEN      -      artikel ?</v>
      </c>
      <c r="C137" s="290"/>
      <c r="D137" s="290"/>
      <c r="E137" s="290"/>
      <c r="F137" s="290"/>
      <c r="G137" s="290"/>
      <c r="H137" s="290"/>
      <c r="I137" s="290"/>
      <c r="J137" s="96"/>
      <c r="K137" s="96"/>
      <c r="L137" s="96"/>
      <c r="M137" s="96"/>
      <c r="N137" s="96"/>
      <c r="O137" s="96"/>
      <c r="P137" s="116" t="str">
        <f>IF(COUNTIF(A178,"►")&gt;0,"û","")</f>
        <v>û</v>
      </c>
      <c r="R137" s="149"/>
      <c r="S137" s="151"/>
      <c r="T137" s="148"/>
    </row>
    <row r="138" spans="1:20" s="2" customFormat="1" ht="13.9" customHeight="1" x14ac:dyDescent="0.25">
      <c r="A138" s="34"/>
      <c r="B138" s="15"/>
      <c r="C138" s="15"/>
      <c r="D138" s="15"/>
      <c r="E138" s="15"/>
      <c r="F138" s="15"/>
      <c r="G138" s="15"/>
      <c r="H138" s="15"/>
      <c r="I138" s="15"/>
      <c r="J138" s="15"/>
      <c r="K138" s="15"/>
      <c r="L138" s="15"/>
      <c r="M138" s="15"/>
      <c r="N138" s="15"/>
      <c r="O138" s="15"/>
      <c r="P138" s="110"/>
      <c r="R138" s="149"/>
      <c r="S138" s="151"/>
      <c r="T138" s="148"/>
    </row>
    <row r="139" spans="1:20" s="2" customFormat="1" ht="13.9" customHeight="1" x14ac:dyDescent="0.25">
      <c r="A139" s="34"/>
      <c r="B139" s="308" t="str">
        <f>"De gerechtskosten en de kosten aan derden zoals bedoeld in artikel "&amp;IF(ISBLANK(E6)," ?",IF(E6&gt;=43221,"XX.145 WER","33 F.W."))&amp;" en gespecificeerd in artikel 7 van het KB 26/04/2018 zijn:"</f>
        <v>De gerechtskosten en de kosten aan derden zoals bedoeld in artikel  ? en gespecificeerd in artikel 7 van het KB 26/04/2018 zijn:</v>
      </c>
      <c r="C139" s="308"/>
      <c r="D139" s="308"/>
      <c r="E139" s="308"/>
      <c r="F139" s="308"/>
      <c r="G139" s="308"/>
      <c r="H139" s="308"/>
      <c r="I139" s="308"/>
      <c r="J139" s="308"/>
      <c r="K139" s="308"/>
      <c r="L139" s="308"/>
      <c r="M139" s="308"/>
      <c r="N139" s="308"/>
      <c r="O139" s="308"/>
      <c r="P139" s="308"/>
      <c r="R139" s="149"/>
      <c r="S139" s="151"/>
      <c r="T139" s="148"/>
    </row>
    <row r="140" spans="1:20" s="2" customFormat="1" ht="13.9" customHeight="1" x14ac:dyDescent="0.25">
      <c r="A140" s="34"/>
      <c r="B140" s="308"/>
      <c r="C140" s="308"/>
      <c r="D140" s="308"/>
      <c r="E140" s="308"/>
      <c r="F140" s="308"/>
      <c r="G140" s="308"/>
      <c r="H140" s="308"/>
      <c r="I140" s="308"/>
      <c r="J140" s="308"/>
      <c r="K140" s="308"/>
      <c r="L140" s="308"/>
      <c r="M140" s="308"/>
      <c r="N140" s="308"/>
      <c r="O140" s="308"/>
      <c r="P140" s="308"/>
      <c r="R140" s="149"/>
      <c r="S140" s="151"/>
      <c r="T140" s="148"/>
    </row>
    <row r="141" spans="1:20" s="2" customFormat="1" ht="13.9" customHeight="1" x14ac:dyDescent="0.25">
      <c r="A141" s="34"/>
      <c r="B141" s="95"/>
      <c r="C141" s="95"/>
      <c r="D141" s="95"/>
      <c r="E141" s="95"/>
      <c r="F141" s="95"/>
      <c r="G141" s="95"/>
      <c r="H141" s="95"/>
      <c r="I141" s="95"/>
      <c r="J141" s="95"/>
      <c r="K141" s="95"/>
      <c r="L141" s="95"/>
      <c r="M141" s="95"/>
      <c r="N141" s="95"/>
      <c r="O141" s="95"/>
      <c r="P141" s="95"/>
      <c r="R141" s="149"/>
      <c r="S141" s="151"/>
      <c r="T141" s="148"/>
    </row>
    <row r="142" spans="1:20" s="2" customFormat="1" ht="13.9" customHeight="1" x14ac:dyDescent="0.25">
      <c r="A142" s="34"/>
      <c r="B142" s="15" t="s">
        <v>78</v>
      </c>
      <c r="C142" s="61"/>
      <c r="D142" s="61"/>
      <c r="E142" s="61"/>
      <c r="F142" s="61"/>
      <c r="G142" s="61"/>
      <c r="H142" s="61"/>
      <c r="I142" s="61"/>
      <c r="J142" s="63"/>
      <c r="K142" s="30"/>
      <c r="L142" s="30"/>
      <c r="M142" s="30"/>
      <c r="N142" s="30"/>
      <c r="O142" s="30"/>
      <c r="P142" s="30"/>
      <c r="Q142" s="29"/>
      <c r="R142" s="149"/>
      <c r="S142" s="151"/>
      <c r="T142" s="148"/>
    </row>
    <row r="143" spans="1:20" s="2" customFormat="1" ht="13.9" customHeight="1" x14ac:dyDescent="0.25">
      <c r="A143" s="34"/>
      <c r="B143" s="61"/>
      <c r="C143" s="61"/>
      <c r="D143" s="61"/>
      <c r="E143" s="61"/>
      <c r="F143" s="61"/>
      <c r="G143" s="61"/>
      <c r="H143" s="61"/>
      <c r="I143" s="61"/>
      <c r="J143" s="63"/>
      <c r="K143" s="30"/>
      <c r="L143" s="30"/>
      <c r="M143" s="30"/>
      <c r="N143" s="30"/>
      <c r="O143" s="30"/>
      <c r="P143" s="30"/>
      <c r="Q143" s="29"/>
      <c r="R143" s="149"/>
      <c r="S143" s="151"/>
      <c r="T143" s="148"/>
    </row>
    <row r="144" spans="1:20" s="2" customFormat="1" ht="13.9" customHeight="1" x14ac:dyDescent="0.25">
      <c r="A144" s="34"/>
      <c r="B144" s="73"/>
      <c r="C144" s="73"/>
      <c r="D144" s="73"/>
      <c r="E144" s="73"/>
      <c r="F144" s="73"/>
      <c r="G144" s="74"/>
      <c r="H144" s="293" t="s">
        <v>72</v>
      </c>
      <c r="I144" s="293"/>
      <c r="J144" s="294"/>
      <c r="K144" s="295" t="s">
        <v>73</v>
      </c>
      <c r="L144" s="293"/>
      <c r="M144" s="294"/>
      <c r="N144" s="293" t="s">
        <v>47</v>
      </c>
      <c r="O144" s="293"/>
      <c r="P144" s="293"/>
      <c r="Q144" s="29"/>
      <c r="R144" s="149"/>
      <c r="S144" s="151"/>
      <c r="T144" s="148"/>
    </row>
    <row r="145" spans="1:20" s="2" customFormat="1" ht="13.9" customHeight="1" x14ac:dyDescent="0.25">
      <c r="A145" s="34"/>
      <c r="B145" s="80" t="s">
        <v>74</v>
      </c>
      <c r="C145" s="80"/>
      <c r="D145" s="80"/>
      <c r="E145" s="80"/>
      <c r="F145" s="80"/>
      <c r="G145" s="81"/>
      <c r="H145" s="75"/>
      <c r="I145" s="75"/>
      <c r="J145" s="76"/>
      <c r="K145" s="77"/>
      <c r="L145" s="80"/>
      <c r="M145" s="81"/>
      <c r="N145" s="80"/>
      <c r="O145" s="80"/>
      <c r="P145" s="80"/>
      <c r="Q145" s="29"/>
      <c r="R145" s="149"/>
      <c r="S145" s="151"/>
      <c r="T145" s="148"/>
    </row>
    <row r="146" spans="1:20" s="2" customFormat="1" ht="13.9" customHeight="1" x14ac:dyDescent="0.25">
      <c r="A146" s="34"/>
      <c r="B146" s="112" t="s">
        <v>75</v>
      </c>
      <c r="C146" s="78"/>
      <c r="D146" s="78"/>
      <c r="E146" s="78"/>
      <c r="F146" s="78"/>
      <c r="G146" s="79"/>
      <c r="H146" s="296">
        <f>F180</f>
        <v>0</v>
      </c>
      <c r="I146" s="296"/>
      <c r="J146" s="297"/>
      <c r="K146" s="298">
        <f>F181</f>
        <v>0</v>
      </c>
      <c r="L146" s="296"/>
      <c r="M146" s="297"/>
      <c r="N146" s="296">
        <f>H146+K146</f>
        <v>0</v>
      </c>
      <c r="O146" s="296"/>
      <c r="P146" s="296"/>
      <c r="Q146" s="29"/>
      <c r="R146" s="149"/>
      <c r="S146" s="151"/>
      <c r="T146" s="148"/>
    </row>
    <row r="147" spans="1:20" s="2" customFormat="1" ht="13.9" customHeight="1" x14ac:dyDescent="0.25">
      <c r="A147" s="34"/>
      <c r="B147" s="106" t="s">
        <v>76</v>
      </c>
      <c r="C147" s="106"/>
      <c r="D147" s="106"/>
      <c r="E147" s="106"/>
      <c r="F147" s="106"/>
      <c r="G147" s="107"/>
      <c r="H147" s="108"/>
      <c r="I147" s="106"/>
      <c r="J147" s="107"/>
      <c r="K147" s="109"/>
      <c r="L147" s="106"/>
      <c r="M147" s="107"/>
      <c r="N147" s="106"/>
      <c r="O147" s="106"/>
      <c r="P147" s="106"/>
      <c r="Q147" s="29"/>
      <c r="R147" s="149"/>
      <c r="S147" s="151"/>
      <c r="T147" s="148"/>
    </row>
    <row r="148" spans="1:20" s="2" customFormat="1" ht="13.9" customHeight="1" x14ac:dyDescent="0.25">
      <c r="A148" s="34"/>
      <c r="B148" s="112" t="s">
        <v>77</v>
      </c>
      <c r="C148" s="78"/>
      <c r="D148" s="78"/>
      <c r="E148" s="78"/>
      <c r="F148" s="78"/>
      <c r="G148" s="79"/>
      <c r="H148" s="296">
        <f>F207</f>
        <v>0</v>
      </c>
      <c r="I148" s="296"/>
      <c r="J148" s="297"/>
      <c r="K148" s="298">
        <f>F208</f>
        <v>0</v>
      </c>
      <c r="L148" s="296"/>
      <c r="M148" s="297"/>
      <c r="N148" s="296">
        <f>H148+K148</f>
        <v>0</v>
      </c>
      <c r="O148" s="296"/>
      <c r="P148" s="296"/>
      <c r="Q148" s="29"/>
      <c r="R148" s="149"/>
      <c r="S148" s="151"/>
      <c r="T148" s="148"/>
    </row>
    <row r="149" spans="1:20" s="2" customFormat="1" ht="13.9" customHeight="1" x14ac:dyDescent="0.25">
      <c r="A149" s="34"/>
      <c r="B149" s="106" t="s">
        <v>82</v>
      </c>
      <c r="C149" s="106"/>
      <c r="D149" s="106"/>
      <c r="E149" s="106"/>
      <c r="F149" s="106"/>
      <c r="G149" s="107"/>
      <c r="H149" s="108"/>
      <c r="I149" s="106"/>
      <c r="J149" s="107"/>
      <c r="K149" s="109"/>
      <c r="L149" s="106"/>
      <c r="M149" s="107"/>
      <c r="N149" s="106"/>
      <c r="O149" s="106"/>
      <c r="P149" s="106"/>
      <c r="Q149" s="29"/>
      <c r="R149" s="149"/>
      <c r="S149" s="151"/>
      <c r="T149" s="148"/>
    </row>
    <row r="150" spans="1:20" s="2" customFormat="1" ht="13.9" customHeight="1" x14ac:dyDescent="0.25">
      <c r="A150" s="34"/>
      <c r="B150" s="111" t="s">
        <v>83</v>
      </c>
      <c r="C150" s="73"/>
      <c r="D150" s="73"/>
      <c r="E150" s="73"/>
      <c r="F150" s="73"/>
      <c r="G150" s="74"/>
      <c r="H150" s="246"/>
      <c r="I150" s="246"/>
      <c r="J150" s="247"/>
      <c r="K150" s="248">
        <f>IF(ISBLANK(N210),0,IF(N210="NEEN",0,N216))</f>
        <v>0</v>
      </c>
      <c r="L150" s="246"/>
      <c r="M150" s="247"/>
      <c r="N150" s="246">
        <f>K150</f>
        <v>0</v>
      </c>
      <c r="O150" s="246"/>
      <c r="P150" s="246"/>
      <c r="Q150" s="29"/>
      <c r="R150" s="149"/>
      <c r="S150" s="151"/>
      <c r="T150" s="148"/>
    </row>
    <row r="151" spans="1:20" s="2" customFormat="1" ht="13.9" customHeight="1" x14ac:dyDescent="0.25">
      <c r="A151" s="34"/>
      <c r="B151" s="80"/>
      <c r="C151" s="80"/>
      <c r="D151" s="80"/>
      <c r="E151" s="80"/>
      <c r="F151" s="80"/>
      <c r="G151" s="81"/>
      <c r="H151" s="80"/>
      <c r="I151" s="80"/>
      <c r="J151" s="81"/>
      <c r="K151" s="77"/>
      <c r="L151" s="80"/>
      <c r="M151" s="81"/>
      <c r="N151" s="80"/>
      <c r="O151" s="80"/>
      <c r="P151" s="80"/>
      <c r="Q151" s="29"/>
      <c r="R151" s="149"/>
      <c r="S151" s="151"/>
      <c r="T151" s="148"/>
    </row>
    <row r="152" spans="1:20" s="2" customFormat="1" ht="13.9" customHeight="1" x14ac:dyDescent="0.25">
      <c r="A152" s="34"/>
      <c r="B152" s="80"/>
      <c r="C152" s="80"/>
      <c r="D152" s="80"/>
      <c r="E152" s="299" t="s">
        <v>47</v>
      </c>
      <c r="F152" s="299"/>
      <c r="G152" s="300"/>
      <c r="H152" s="281">
        <f>H146+H148+H150</f>
        <v>0</v>
      </c>
      <c r="I152" s="281"/>
      <c r="J152" s="282"/>
      <c r="K152" s="280">
        <f>K146+K148+K150</f>
        <v>0</v>
      </c>
      <c r="L152" s="281"/>
      <c r="M152" s="282"/>
      <c r="N152" s="283">
        <f>N146+N148+N150</f>
        <v>0</v>
      </c>
      <c r="O152" s="283"/>
      <c r="P152" s="283"/>
      <c r="Q152" s="29"/>
      <c r="R152" s="149"/>
      <c r="S152" s="151"/>
      <c r="T152" s="148"/>
    </row>
    <row r="153" spans="1:20" s="2" customFormat="1" ht="13.9" customHeight="1" x14ac:dyDescent="0.25">
      <c r="A153" s="34"/>
      <c r="B153" s="80"/>
      <c r="C153" s="80"/>
      <c r="D153" s="80"/>
      <c r="E153" s="80"/>
      <c r="F153" s="80"/>
      <c r="G153" s="81"/>
      <c r="H153" s="80"/>
      <c r="I153" s="80"/>
      <c r="J153" s="81"/>
      <c r="K153" s="77"/>
      <c r="L153" s="80"/>
      <c r="M153" s="81"/>
      <c r="N153" s="80"/>
      <c r="O153" s="80"/>
      <c r="P153" s="80"/>
      <c r="Q153" s="29"/>
      <c r="R153" s="149"/>
      <c r="S153" s="151"/>
      <c r="T153" s="148"/>
    </row>
    <row r="154" spans="1:20" s="2" customFormat="1" ht="13.9" customHeight="1" x14ac:dyDescent="0.25">
      <c r="A154" s="34"/>
      <c r="B154" s="61"/>
      <c r="C154" s="61"/>
      <c r="D154" s="61"/>
      <c r="E154" s="61"/>
      <c r="F154" s="61"/>
      <c r="G154" s="61"/>
      <c r="H154" s="61"/>
      <c r="I154" s="61"/>
      <c r="J154" s="63"/>
      <c r="K154" s="30"/>
      <c r="L154" s="30"/>
      <c r="M154" s="30"/>
      <c r="N154" s="30"/>
      <c r="O154" s="30"/>
      <c r="P154" s="30"/>
      <c r="Q154" s="29"/>
      <c r="R154" s="149"/>
      <c r="S154" s="151"/>
      <c r="T154" s="148"/>
    </row>
    <row r="155" spans="1:20" s="2" customFormat="1" ht="13.15" customHeight="1" x14ac:dyDescent="0.25">
      <c r="A155" s="34"/>
      <c r="B155" s="15" t="s">
        <v>79</v>
      </c>
      <c r="C155" s="95"/>
      <c r="D155" s="95"/>
      <c r="E155" s="95"/>
      <c r="F155" s="95"/>
      <c r="G155" s="95"/>
      <c r="H155" s="95"/>
      <c r="I155" s="95"/>
      <c r="J155" s="95"/>
      <c r="K155" s="95"/>
      <c r="L155" s="95"/>
      <c r="M155" s="95"/>
      <c r="N155" s="95"/>
      <c r="O155" s="95"/>
      <c r="P155" s="95"/>
      <c r="R155" s="149"/>
      <c r="S155" s="151"/>
      <c r="T155" s="148"/>
    </row>
    <row r="156" spans="1:20" s="2" customFormat="1" ht="7.9" customHeight="1" x14ac:dyDescent="0.25">
      <c r="A156" s="34"/>
      <c r="B156" s="95"/>
      <c r="C156" s="95"/>
      <c r="D156" s="95"/>
      <c r="E156" s="95"/>
      <c r="F156" s="95"/>
      <c r="G156" s="95"/>
      <c r="H156" s="95"/>
      <c r="I156" s="95"/>
      <c r="J156" s="95"/>
      <c r="K156" s="95"/>
      <c r="L156" s="95"/>
      <c r="M156" s="95"/>
      <c r="N156" s="95"/>
      <c r="O156" s="95"/>
      <c r="P156" s="95"/>
      <c r="R156" s="149"/>
      <c r="S156" s="151"/>
      <c r="T156" s="148"/>
    </row>
    <row r="157" spans="1:20" s="2" customFormat="1" ht="13.15" customHeight="1" x14ac:dyDescent="0.25">
      <c r="A157" s="34"/>
      <c r="B157" s="284" t="s">
        <v>20</v>
      </c>
      <c r="C157" s="285"/>
      <c r="D157" s="285"/>
      <c r="E157" s="285"/>
      <c r="F157" s="285"/>
      <c r="G157" s="285"/>
      <c r="H157" s="285"/>
      <c r="I157" s="285"/>
      <c r="J157" s="286"/>
      <c r="K157" s="284" t="s">
        <v>21</v>
      </c>
      <c r="L157" s="286"/>
      <c r="M157" s="284" t="s">
        <v>22</v>
      </c>
      <c r="N157" s="285"/>
      <c r="O157" s="286"/>
      <c r="P157" s="57" t="s">
        <v>46</v>
      </c>
      <c r="R157" s="196" t="s">
        <v>6</v>
      </c>
      <c r="S157" s="158" t="s">
        <v>48</v>
      </c>
      <c r="T157" s="148"/>
    </row>
    <row r="158" spans="1:20" s="2" customFormat="1" ht="13.15" customHeight="1" x14ac:dyDescent="0.25">
      <c r="A158" s="34"/>
      <c r="B158" s="287"/>
      <c r="C158" s="288"/>
      <c r="D158" s="288"/>
      <c r="E158" s="288"/>
      <c r="F158" s="288"/>
      <c r="G158" s="288"/>
      <c r="H158" s="288"/>
      <c r="I158" s="288"/>
      <c r="J158" s="289"/>
      <c r="K158" s="268"/>
      <c r="L158" s="269"/>
      <c r="M158" s="270"/>
      <c r="N158" s="271"/>
      <c r="O158" s="272"/>
      <c r="P158" s="85"/>
      <c r="R158" s="149"/>
      <c r="S158" s="151"/>
      <c r="T158" s="148"/>
    </row>
    <row r="159" spans="1:20" s="2" customFormat="1" ht="13.15" customHeight="1" x14ac:dyDescent="0.25">
      <c r="A159" s="34"/>
      <c r="B159" s="249"/>
      <c r="C159" s="250"/>
      <c r="D159" s="250"/>
      <c r="E159" s="250"/>
      <c r="F159" s="250"/>
      <c r="G159" s="250"/>
      <c r="H159" s="250"/>
      <c r="I159" s="250"/>
      <c r="J159" s="251"/>
      <c r="K159" s="252"/>
      <c r="L159" s="253"/>
      <c r="M159" s="254"/>
      <c r="N159" s="255"/>
      <c r="O159" s="256"/>
      <c r="P159" s="83"/>
      <c r="R159" s="150"/>
      <c r="S159" s="151"/>
      <c r="T159" s="148"/>
    </row>
    <row r="160" spans="1:20" s="2" customFormat="1" ht="13.15" customHeight="1" x14ac:dyDescent="0.25">
      <c r="A160" s="34"/>
      <c r="B160" s="249"/>
      <c r="C160" s="250"/>
      <c r="D160" s="250"/>
      <c r="E160" s="250"/>
      <c r="F160" s="250"/>
      <c r="G160" s="250"/>
      <c r="H160" s="250"/>
      <c r="I160" s="250"/>
      <c r="J160" s="251"/>
      <c r="K160" s="252"/>
      <c r="L160" s="253"/>
      <c r="M160" s="254"/>
      <c r="N160" s="255"/>
      <c r="O160" s="256"/>
      <c r="P160" s="83"/>
      <c r="R160" s="149"/>
      <c r="S160" s="155"/>
      <c r="T160" s="148"/>
    </row>
    <row r="161" spans="1:20" s="2" customFormat="1" ht="13.15" customHeight="1" x14ac:dyDescent="0.25">
      <c r="A161" s="34"/>
      <c r="B161" s="249"/>
      <c r="C161" s="250"/>
      <c r="D161" s="250"/>
      <c r="E161" s="250"/>
      <c r="F161" s="250"/>
      <c r="G161" s="250"/>
      <c r="H161" s="250"/>
      <c r="I161" s="250"/>
      <c r="J161" s="251"/>
      <c r="K161" s="252"/>
      <c r="L161" s="253"/>
      <c r="M161" s="254"/>
      <c r="N161" s="255"/>
      <c r="O161" s="256"/>
      <c r="P161" s="83"/>
      <c r="R161" s="149"/>
      <c r="S161" s="156"/>
      <c r="T161" s="148"/>
    </row>
    <row r="162" spans="1:20" s="2" customFormat="1" ht="13.15" customHeight="1" x14ac:dyDescent="0.25">
      <c r="A162" s="34"/>
      <c r="B162" s="249"/>
      <c r="C162" s="250"/>
      <c r="D162" s="250"/>
      <c r="E162" s="250"/>
      <c r="F162" s="250"/>
      <c r="G162" s="250"/>
      <c r="H162" s="250"/>
      <c r="I162" s="250"/>
      <c r="J162" s="251"/>
      <c r="K162" s="252"/>
      <c r="L162" s="253"/>
      <c r="M162" s="254"/>
      <c r="N162" s="255"/>
      <c r="O162" s="256"/>
      <c r="P162" s="83"/>
      <c r="R162" s="149"/>
      <c r="S162" s="151"/>
      <c r="T162" s="148"/>
    </row>
    <row r="163" spans="1:20" s="2" customFormat="1" ht="13.15" customHeight="1" x14ac:dyDescent="0.25">
      <c r="A163" s="34"/>
      <c r="B163" s="249"/>
      <c r="C163" s="250"/>
      <c r="D163" s="250"/>
      <c r="E163" s="250"/>
      <c r="F163" s="250"/>
      <c r="G163" s="250"/>
      <c r="H163" s="250"/>
      <c r="I163" s="250"/>
      <c r="J163" s="251"/>
      <c r="K163" s="252"/>
      <c r="L163" s="253"/>
      <c r="M163" s="254"/>
      <c r="N163" s="255"/>
      <c r="O163" s="256"/>
      <c r="P163" s="83"/>
      <c r="R163" s="149"/>
      <c r="S163" s="151"/>
      <c r="T163" s="148"/>
    </row>
    <row r="164" spans="1:20" s="2" customFormat="1" ht="13.15" customHeight="1" x14ac:dyDescent="0.25">
      <c r="A164" s="34"/>
      <c r="B164" s="249"/>
      <c r="C164" s="250"/>
      <c r="D164" s="250"/>
      <c r="E164" s="250"/>
      <c r="F164" s="250"/>
      <c r="G164" s="250"/>
      <c r="H164" s="250"/>
      <c r="I164" s="250"/>
      <c r="J164" s="251"/>
      <c r="K164" s="252"/>
      <c r="L164" s="253"/>
      <c r="M164" s="254"/>
      <c r="N164" s="255"/>
      <c r="O164" s="256"/>
      <c r="P164" s="83"/>
      <c r="R164" s="149"/>
      <c r="S164" s="151"/>
      <c r="T164" s="148"/>
    </row>
    <row r="165" spans="1:20" s="2" customFormat="1" ht="13.15" customHeight="1" x14ac:dyDescent="0.25">
      <c r="A165" s="34"/>
      <c r="B165" s="249"/>
      <c r="C165" s="250"/>
      <c r="D165" s="250"/>
      <c r="E165" s="250"/>
      <c r="F165" s="250"/>
      <c r="G165" s="250"/>
      <c r="H165" s="250"/>
      <c r="I165" s="250"/>
      <c r="J165" s="251"/>
      <c r="K165" s="252"/>
      <c r="L165" s="253"/>
      <c r="M165" s="254"/>
      <c r="N165" s="255"/>
      <c r="O165" s="256"/>
      <c r="P165" s="83"/>
      <c r="R165" s="149"/>
      <c r="S165" s="157"/>
      <c r="T165" s="148"/>
    </row>
    <row r="166" spans="1:20" s="2" customFormat="1" ht="13.15" customHeight="1" x14ac:dyDescent="0.25">
      <c r="A166" s="34"/>
      <c r="B166" s="249"/>
      <c r="C166" s="250"/>
      <c r="D166" s="250"/>
      <c r="E166" s="250"/>
      <c r="F166" s="250"/>
      <c r="G166" s="250"/>
      <c r="H166" s="250"/>
      <c r="I166" s="250"/>
      <c r="J166" s="251"/>
      <c r="K166" s="252"/>
      <c r="L166" s="253"/>
      <c r="M166" s="254"/>
      <c r="N166" s="255"/>
      <c r="O166" s="256"/>
      <c r="P166" s="83"/>
      <c r="R166" s="149"/>
      <c r="S166" s="151"/>
      <c r="T166" s="148"/>
    </row>
    <row r="167" spans="1:20" s="2" customFormat="1" ht="13.15" customHeight="1" x14ac:dyDescent="0.25">
      <c r="A167" s="34"/>
      <c r="B167" s="249"/>
      <c r="C167" s="250"/>
      <c r="D167" s="250"/>
      <c r="E167" s="250"/>
      <c r="F167" s="250"/>
      <c r="G167" s="250"/>
      <c r="H167" s="250"/>
      <c r="I167" s="250"/>
      <c r="J167" s="251"/>
      <c r="K167" s="252"/>
      <c r="L167" s="253"/>
      <c r="M167" s="254"/>
      <c r="N167" s="255"/>
      <c r="O167" s="256"/>
      <c r="P167" s="83"/>
      <c r="R167" s="149"/>
      <c r="S167" s="151"/>
      <c r="T167" s="148"/>
    </row>
    <row r="168" spans="1:20" s="2" customFormat="1" ht="13.15" customHeight="1" x14ac:dyDescent="0.25">
      <c r="A168" s="34"/>
      <c r="B168" s="249"/>
      <c r="C168" s="250"/>
      <c r="D168" s="250"/>
      <c r="E168" s="250"/>
      <c r="F168" s="250"/>
      <c r="G168" s="250"/>
      <c r="H168" s="250"/>
      <c r="I168" s="250"/>
      <c r="J168" s="251"/>
      <c r="K168" s="252"/>
      <c r="L168" s="253"/>
      <c r="M168" s="254"/>
      <c r="N168" s="255"/>
      <c r="O168" s="256"/>
      <c r="P168" s="83"/>
      <c r="R168" s="149"/>
      <c r="S168" s="151"/>
      <c r="T168" s="148"/>
    </row>
    <row r="169" spans="1:20" s="2" customFormat="1" ht="13.15" customHeight="1" x14ac:dyDescent="0.25">
      <c r="A169" s="34"/>
      <c r="B169" s="249"/>
      <c r="C169" s="250"/>
      <c r="D169" s="250"/>
      <c r="E169" s="250"/>
      <c r="F169" s="250"/>
      <c r="G169" s="250"/>
      <c r="H169" s="250"/>
      <c r="I169" s="250"/>
      <c r="J169" s="251"/>
      <c r="K169" s="252"/>
      <c r="L169" s="253"/>
      <c r="M169" s="254"/>
      <c r="N169" s="255"/>
      <c r="O169" s="256"/>
      <c r="P169" s="83"/>
      <c r="R169" s="149"/>
      <c r="S169" s="157"/>
      <c r="T169" s="148"/>
    </row>
    <row r="170" spans="1:20" s="2" customFormat="1" ht="13.15" customHeight="1" x14ac:dyDescent="0.25">
      <c r="A170" s="34"/>
      <c r="B170" s="249"/>
      <c r="C170" s="250"/>
      <c r="D170" s="250"/>
      <c r="E170" s="250"/>
      <c r="F170" s="250"/>
      <c r="G170" s="250"/>
      <c r="H170" s="250"/>
      <c r="I170" s="250"/>
      <c r="J170" s="251"/>
      <c r="K170" s="252"/>
      <c r="L170" s="253"/>
      <c r="M170" s="254"/>
      <c r="N170" s="255"/>
      <c r="O170" s="256"/>
      <c r="P170" s="83"/>
      <c r="R170" s="149"/>
      <c r="S170" s="151"/>
      <c r="T170" s="148"/>
    </row>
    <row r="171" spans="1:20" s="2" customFormat="1" ht="13.15" customHeight="1" x14ac:dyDescent="0.25">
      <c r="A171" s="34"/>
      <c r="B171" s="249"/>
      <c r="C171" s="250"/>
      <c r="D171" s="250"/>
      <c r="E171" s="250"/>
      <c r="F171" s="250"/>
      <c r="G171" s="250"/>
      <c r="H171" s="250"/>
      <c r="I171" s="250"/>
      <c r="J171" s="251"/>
      <c r="K171" s="252"/>
      <c r="L171" s="253"/>
      <c r="M171" s="254"/>
      <c r="N171" s="255"/>
      <c r="O171" s="256"/>
      <c r="P171" s="83"/>
      <c r="R171" s="149"/>
      <c r="S171" s="151"/>
      <c r="T171" s="148"/>
    </row>
    <row r="172" spans="1:20" s="2" customFormat="1" ht="13.15" customHeight="1" x14ac:dyDescent="0.25">
      <c r="A172" s="34"/>
      <c r="B172" s="249"/>
      <c r="C172" s="250"/>
      <c r="D172" s="250"/>
      <c r="E172" s="250"/>
      <c r="F172" s="250"/>
      <c r="G172" s="250"/>
      <c r="H172" s="250"/>
      <c r="I172" s="250"/>
      <c r="J172" s="251"/>
      <c r="K172" s="252"/>
      <c r="L172" s="253"/>
      <c r="M172" s="254"/>
      <c r="N172" s="255"/>
      <c r="O172" s="256"/>
      <c r="P172" s="83"/>
      <c r="R172" s="149"/>
      <c r="S172" s="151"/>
      <c r="T172" s="148"/>
    </row>
    <row r="173" spans="1:20" s="2" customFormat="1" ht="13.15" customHeight="1" x14ac:dyDescent="0.25">
      <c r="A173" s="34"/>
      <c r="B173" s="249"/>
      <c r="C173" s="250"/>
      <c r="D173" s="250"/>
      <c r="E173" s="250"/>
      <c r="F173" s="250"/>
      <c r="G173" s="250"/>
      <c r="H173" s="250"/>
      <c r="I173" s="250"/>
      <c r="J173" s="251"/>
      <c r="K173" s="252"/>
      <c r="L173" s="253"/>
      <c r="M173" s="254"/>
      <c r="N173" s="255"/>
      <c r="O173" s="256"/>
      <c r="P173" s="83"/>
      <c r="R173" s="149"/>
      <c r="S173" s="151"/>
      <c r="T173" s="148"/>
    </row>
    <row r="174" spans="1:20" s="2" customFormat="1" ht="13.15" customHeight="1" x14ac:dyDescent="0.25">
      <c r="A174" s="34"/>
      <c r="B174" s="249"/>
      <c r="C174" s="250"/>
      <c r="D174" s="250"/>
      <c r="E174" s="250"/>
      <c r="F174" s="250"/>
      <c r="G174" s="250"/>
      <c r="H174" s="250"/>
      <c r="I174" s="250"/>
      <c r="J174" s="251"/>
      <c r="K174" s="252"/>
      <c r="L174" s="253"/>
      <c r="M174" s="254"/>
      <c r="N174" s="255"/>
      <c r="O174" s="256"/>
      <c r="P174" s="83"/>
      <c r="R174" s="149"/>
      <c r="S174" s="151"/>
      <c r="T174" s="148"/>
    </row>
    <row r="175" spans="1:20" s="2" customFormat="1" ht="13.15" customHeight="1" x14ac:dyDescent="0.25">
      <c r="A175" s="34"/>
      <c r="B175" s="249"/>
      <c r="C175" s="250"/>
      <c r="D175" s="250"/>
      <c r="E175" s="250"/>
      <c r="F175" s="250"/>
      <c r="G175" s="250"/>
      <c r="H175" s="250"/>
      <c r="I175" s="250"/>
      <c r="J175" s="251"/>
      <c r="K175" s="252"/>
      <c r="L175" s="253"/>
      <c r="M175" s="254"/>
      <c r="N175" s="255"/>
      <c r="O175" s="256"/>
      <c r="P175" s="83"/>
      <c r="R175" s="149"/>
      <c r="S175" s="151"/>
      <c r="T175" s="148"/>
    </row>
    <row r="176" spans="1:20" s="2" customFormat="1" ht="13.15" customHeight="1" x14ac:dyDescent="0.25">
      <c r="A176" s="34"/>
      <c r="B176" s="249"/>
      <c r="C176" s="250"/>
      <c r="D176" s="250"/>
      <c r="E176" s="250"/>
      <c r="F176" s="250"/>
      <c r="G176" s="250"/>
      <c r="H176" s="250"/>
      <c r="I176" s="250"/>
      <c r="J176" s="251"/>
      <c r="K176" s="252"/>
      <c r="L176" s="253"/>
      <c r="M176" s="254"/>
      <c r="N176" s="255"/>
      <c r="O176" s="256"/>
      <c r="P176" s="83"/>
      <c r="R176" s="149"/>
      <c r="S176" s="151"/>
      <c r="T176" s="148"/>
    </row>
    <row r="177" spans="1:20" s="2" customFormat="1" ht="13.15" customHeight="1" x14ac:dyDescent="0.25">
      <c r="A177" s="34"/>
      <c r="B177" s="249"/>
      <c r="C177" s="250"/>
      <c r="D177" s="250"/>
      <c r="E177" s="250"/>
      <c r="F177" s="250"/>
      <c r="G177" s="250"/>
      <c r="H177" s="250"/>
      <c r="I177" s="250"/>
      <c r="J177" s="251"/>
      <c r="K177" s="252"/>
      <c r="L177" s="253"/>
      <c r="M177" s="254"/>
      <c r="N177" s="255"/>
      <c r="O177" s="256"/>
      <c r="P177" s="83"/>
      <c r="R177" s="149"/>
      <c r="S177" s="151"/>
      <c r="T177" s="148"/>
    </row>
    <row r="178" spans="1:20" s="2" customFormat="1" ht="13.15" customHeight="1" x14ac:dyDescent="0.25">
      <c r="A178" s="34" t="str">
        <f>IF(ISBLANK(J178),"►","")</f>
        <v>►</v>
      </c>
      <c r="B178" s="418" t="s">
        <v>67</v>
      </c>
      <c r="C178" s="419"/>
      <c r="D178" s="419" t="s">
        <v>68</v>
      </c>
      <c r="E178" s="419"/>
      <c r="F178" s="419"/>
      <c r="G178" s="419"/>
      <c r="H178" s="419"/>
      <c r="I178" s="419"/>
      <c r="J178" s="65"/>
      <c r="K178" s="413"/>
      <c r="L178" s="414"/>
      <c r="M178" s="415">
        <f>J178*250</f>
        <v>0</v>
      </c>
      <c r="N178" s="416"/>
      <c r="O178" s="417"/>
      <c r="P178" s="66" t="s">
        <v>69</v>
      </c>
      <c r="R178" s="149"/>
      <c r="S178" s="151"/>
      <c r="T178" s="148"/>
    </row>
    <row r="179" spans="1:20" s="2" customFormat="1" ht="13.15" customHeight="1" x14ac:dyDescent="0.25">
      <c r="A179" s="34"/>
      <c r="B179" s="67"/>
      <c r="C179" s="68"/>
      <c r="D179" s="420" t="str">
        <f>IF(ISBLANK(M223),"GEEN OP TE ROEPEN SE's",
"Aantekentaks oproeping "&amp;TEXT(M223,"#.##0")&amp;" SE's vergadering "&amp;IF(E6&lt;43221,"(79 F.W.)","(XX,170 WER)"))</f>
        <v>GEEN OP TE ROEPEN SE's</v>
      </c>
      <c r="E179" s="420"/>
      <c r="F179" s="420"/>
      <c r="G179" s="420"/>
      <c r="H179" s="420"/>
      <c r="I179" s="420"/>
      <c r="J179" s="421"/>
      <c r="K179" s="422"/>
      <c r="L179" s="423"/>
      <c r="M179" s="314"/>
      <c r="N179" s="315"/>
      <c r="O179" s="316"/>
      <c r="P179" s="66" t="s">
        <v>69</v>
      </c>
      <c r="R179" s="196" t="s">
        <v>6</v>
      </c>
      <c r="S179" s="241" t="s">
        <v>167</v>
      </c>
      <c r="T179" s="148"/>
    </row>
    <row r="180" spans="1:20" s="2" customFormat="1" ht="13.15" customHeight="1" x14ac:dyDescent="0.25">
      <c r="A180" s="34"/>
      <c r="B180" s="100" t="s">
        <v>65</v>
      </c>
      <c r="C180" s="101"/>
      <c r="D180" s="101"/>
      <c r="E180" s="102"/>
      <c r="F180" s="410">
        <f>SUMIFS(M158:M179,P158:P179,"&lt;&gt;x")</f>
        <v>0</v>
      </c>
      <c r="G180" s="411"/>
      <c r="H180" s="412"/>
      <c r="I180" s="61"/>
      <c r="J180" s="64" t="s">
        <v>47</v>
      </c>
      <c r="K180" s="13"/>
      <c r="L180" s="13"/>
      <c r="M180" s="242">
        <f>SUM(M158:M179)</f>
        <v>0</v>
      </c>
      <c r="N180" s="242"/>
      <c r="O180" s="242"/>
      <c r="P180" s="14"/>
      <c r="R180" s="161"/>
      <c r="S180" s="241"/>
      <c r="T180" s="148"/>
    </row>
    <row r="181" spans="1:20" s="2" customFormat="1" ht="13.15" customHeight="1" x14ac:dyDescent="0.25">
      <c r="A181" s="34"/>
      <c r="B181" s="100" t="s">
        <v>66</v>
      </c>
      <c r="C181" s="101"/>
      <c r="D181" s="101"/>
      <c r="E181" s="102"/>
      <c r="F181" s="384">
        <f>SUMIFS(M158:M179,P158:P179,"=x")</f>
        <v>0</v>
      </c>
      <c r="G181" s="385"/>
      <c r="H181" s="386"/>
      <c r="I181" s="61"/>
      <c r="J181" s="63"/>
      <c r="K181" s="30"/>
      <c r="L181" s="30"/>
      <c r="M181" s="30"/>
      <c r="N181" s="30"/>
      <c r="O181" s="30"/>
      <c r="P181" s="30"/>
      <c r="R181" s="149"/>
      <c r="S181" s="241"/>
      <c r="T181" s="148"/>
    </row>
    <row r="182" spans="1:20" s="2" customFormat="1" ht="13.15" customHeight="1" x14ac:dyDescent="0.25">
      <c r="A182" s="34"/>
      <c r="B182" s="61"/>
      <c r="C182" s="61"/>
      <c r="D182" s="61"/>
      <c r="E182" s="61"/>
      <c r="F182" s="61"/>
      <c r="G182" s="61"/>
      <c r="H182" s="61"/>
      <c r="I182" s="61"/>
      <c r="J182" s="63"/>
      <c r="K182" s="30"/>
      <c r="L182" s="30"/>
      <c r="M182" s="30"/>
      <c r="N182" s="30"/>
      <c r="O182" s="30"/>
      <c r="P182" s="30"/>
      <c r="Q182" s="29"/>
      <c r="R182" s="149"/>
      <c r="S182" s="151"/>
      <c r="T182" s="148"/>
    </row>
    <row r="183" spans="1:20" s="2" customFormat="1" ht="13.15" customHeight="1" x14ac:dyDescent="0.25">
      <c r="A183" s="34"/>
      <c r="B183" s="15" t="s">
        <v>80</v>
      </c>
      <c r="C183" s="61"/>
      <c r="D183" s="61"/>
      <c r="E183" s="61"/>
      <c r="F183" s="61"/>
      <c r="G183" s="61"/>
      <c r="H183" s="61"/>
      <c r="I183" s="61"/>
      <c r="J183" s="63"/>
      <c r="K183" s="30"/>
      <c r="L183" s="30"/>
      <c r="M183" s="30"/>
      <c r="N183" s="30"/>
      <c r="O183" s="30"/>
      <c r="P183" s="30"/>
      <c r="Q183" s="29"/>
      <c r="R183" s="149"/>
      <c r="S183" s="151"/>
      <c r="T183" s="148"/>
    </row>
    <row r="184" spans="1:20" s="2" customFormat="1" ht="7.9" customHeight="1" x14ac:dyDescent="0.25">
      <c r="A184" s="34"/>
      <c r="B184" s="61"/>
      <c r="C184" s="61"/>
      <c r="D184" s="61"/>
      <c r="E184" s="61"/>
      <c r="F184" s="61"/>
      <c r="G184" s="61"/>
      <c r="H184" s="61"/>
      <c r="I184" s="61"/>
      <c r="J184" s="63"/>
      <c r="K184" s="30"/>
      <c r="L184" s="30"/>
      <c r="M184" s="30"/>
      <c r="N184" s="30"/>
      <c r="O184" s="30"/>
      <c r="P184" s="30"/>
      <c r="Q184" s="29"/>
      <c r="R184" s="149"/>
      <c r="S184" s="151"/>
      <c r="T184" s="148"/>
    </row>
    <row r="185" spans="1:20" s="2" customFormat="1" ht="13.15" customHeight="1" x14ac:dyDescent="0.25">
      <c r="A185" s="34"/>
      <c r="B185" s="263" t="s">
        <v>20</v>
      </c>
      <c r="C185" s="264"/>
      <c r="D185" s="264"/>
      <c r="E185" s="264"/>
      <c r="F185" s="264"/>
      <c r="G185" s="264"/>
      <c r="H185" s="265"/>
      <c r="I185" s="263" t="s">
        <v>70</v>
      </c>
      <c r="J185" s="265"/>
      <c r="K185" s="263" t="s">
        <v>21</v>
      </c>
      <c r="L185" s="265"/>
      <c r="M185" s="263" t="s">
        <v>22</v>
      </c>
      <c r="N185" s="264"/>
      <c r="O185" s="265"/>
      <c r="P185" s="69" t="s">
        <v>46</v>
      </c>
      <c r="Q185" s="29"/>
      <c r="R185" s="196" t="s">
        <v>6</v>
      </c>
      <c r="S185" s="158" t="s">
        <v>48</v>
      </c>
      <c r="T185" s="148"/>
    </row>
    <row r="186" spans="1:20" s="2" customFormat="1" ht="13.15" customHeight="1" x14ac:dyDescent="0.25">
      <c r="A186" s="34"/>
      <c r="B186" s="266"/>
      <c r="C186" s="266"/>
      <c r="D186" s="266"/>
      <c r="E186" s="266"/>
      <c r="F186" s="266"/>
      <c r="G186" s="266"/>
      <c r="H186" s="266"/>
      <c r="I186" s="267"/>
      <c r="J186" s="267"/>
      <c r="K186" s="268"/>
      <c r="L186" s="269"/>
      <c r="M186" s="270"/>
      <c r="N186" s="271"/>
      <c r="O186" s="272"/>
      <c r="P186" s="85"/>
      <c r="Q186" s="29"/>
      <c r="R186" s="149"/>
      <c r="S186" s="151"/>
      <c r="T186" s="148"/>
    </row>
    <row r="187" spans="1:20" s="2" customFormat="1" ht="13.15" customHeight="1" x14ac:dyDescent="0.25">
      <c r="A187" s="34"/>
      <c r="B187" s="261"/>
      <c r="C187" s="261"/>
      <c r="D187" s="261"/>
      <c r="E187" s="261"/>
      <c r="F187" s="261"/>
      <c r="G187" s="261"/>
      <c r="H187" s="261"/>
      <c r="I187" s="262"/>
      <c r="J187" s="262"/>
      <c r="K187" s="252"/>
      <c r="L187" s="253"/>
      <c r="M187" s="254"/>
      <c r="N187" s="255"/>
      <c r="O187" s="256"/>
      <c r="P187" s="83"/>
      <c r="Q187" s="29"/>
      <c r="R187" s="149"/>
      <c r="S187" s="151"/>
      <c r="T187" s="148"/>
    </row>
    <row r="188" spans="1:20" s="2" customFormat="1" ht="13.15" customHeight="1" x14ac:dyDescent="0.25">
      <c r="A188" s="34"/>
      <c r="B188" s="261"/>
      <c r="C188" s="261"/>
      <c r="D188" s="261"/>
      <c r="E188" s="261"/>
      <c r="F188" s="261"/>
      <c r="G188" s="261"/>
      <c r="H188" s="261"/>
      <c r="I188" s="262"/>
      <c r="J188" s="262"/>
      <c r="K188" s="252"/>
      <c r="L188" s="253"/>
      <c r="M188" s="254"/>
      <c r="N188" s="255"/>
      <c r="O188" s="256"/>
      <c r="P188" s="83"/>
      <c r="Q188" s="29"/>
      <c r="R188" s="149"/>
      <c r="S188" s="151"/>
      <c r="T188" s="148"/>
    </row>
    <row r="189" spans="1:20" s="2" customFormat="1" ht="13.15" customHeight="1" x14ac:dyDescent="0.25">
      <c r="A189" s="34"/>
      <c r="B189" s="261"/>
      <c r="C189" s="261"/>
      <c r="D189" s="261"/>
      <c r="E189" s="261"/>
      <c r="F189" s="261"/>
      <c r="G189" s="261"/>
      <c r="H189" s="261"/>
      <c r="I189" s="262"/>
      <c r="J189" s="262"/>
      <c r="K189" s="252"/>
      <c r="L189" s="253"/>
      <c r="M189" s="254"/>
      <c r="N189" s="255"/>
      <c r="O189" s="256"/>
      <c r="P189" s="83"/>
      <c r="Q189" s="29"/>
      <c r="R189" s="149"/>
      <c r="S189" s="151"/>
      <c r="T189" s="148"/>
    </row>
    <row r="190" spans="1:20" s="2" customFormat="1" ht="13.15" customHeight="1" x14ac:dyDescent="0.25">
      <c r="A190" s="34"/>
      <c r="B190" s="261"/>
      <c r="C190" s="261"/>
      <c r="D190" s="261"/>
      <c r="E190" s="261"/>
      <c r="F190" s="261"/>
      <c r="G190" s="261"/>
      <c r="H190" s="261"/>
      <c r="I190" s="262"/>
      <c r="J190" s="262"/>
      <c r="K190" s="252"/>
      <c r="L190" s="253"/>
      <c r="M190" s="254"/>
      <c r="N190" s="255"/>
      <c r="O190" s="256"/>
      <c r="P190" s="83"/>
      <c r="Q190" s="29"/>
      <c r="R190" s="149"/>
      <c r="S190" s="151"/>
      <c r="T190" s="148"/>
    </row>
    <row r="191" spans="1:20" s="2" customFormat="1" ht="13.15" customHeight="1" x14ac:dyDescent="0.25">
      <c r="A191" s="34"/>
      <c r="B191" s="261"/>
      <c r="C191" s="261"/>
      <c r="D191" s="261"/>
      <c r="E191" s="261"/>
      <c r="F191" s="261"/>
      <c r="G191" s="261"/>
      <c r="H191" s="261"/>
      <c r="I191" s="262"/>
      <c r="J191" s="262"/>
      <c r="K191" s="252"/>
      <c r="L191" s="253"/>
      <c r="M191" s="254"/>
      <c r="N191" s="255"/>
      <c r="O191" s="256"/>
      <c r="P191" s="83"/>
      <c r="Q191" s="29"/>
      <c r="R191" s="149"/>
      <c r="S191" s="151"/>
      <c r="T191" s="148"/>
    </row>
    <row r="192" spans="1:20" s="2" customFormat="1" ht="13.15" customHeight="1" x14ac:dyDescent="0.25">
      <c r="A192" s="34"/>
      <c r="B192" s="261"/>
      <c r="C192" s="261"/>
      <c r="D192" s="261"/>
      <c r="E192" s="261"/>
      <c r="F192" s="261"/>
      <c r="G192" s="261"/>
      <c r="H192" s="261"/>
      <c r="I192" s="262"/>
      <c r="J192" s="262"/>
      <c r="K192" s="252"/>
      <c r="L192" s="253"/>
      <c r="M192" s="254"/>
      <c r="N192" s="255"/>
      <c r="O192" s="256"/>
      <c r="P192" s="83"/>
      <c r="Q192" s="29"/>
      <c r="R192" s="149"/>
      <c r="S192" s="151"/>
      <c r="T192" s="148"/>
    </row>
    <row r="193" spans="1:20" s="2" customFormat="1" ht="13.15" customHeight="1" x14ac:dyDescent="0.25">
      <c r="A193" s="34"/>
      <c r="B193" s="261"/>
      <c r="C193" s="261"/>
      <c r="D193" s="261"/>
      <c r="E193" s="261"/>
      <c r="F193" s="261"/>
      <c r="G193" s="261"/>
      <c r="H193" s="261"/>
      <c r="I193" s="262"/>
      <c r="J193" s="262"/>
      <c r="K193" s="252"/>
      <c r="L193" s="253"/>
      <c r="M193" s="254"/>
      <c r="N193" s="255"/>
      <c r="O193" s="256"/>
      <c r="P193" s="83"/>
      <c r="Q193" s="29"/>
      <c r="R193" s="149"/>
      <c r="S193" s="151"/>
      <c r="T193" s="148"/>
    </row>
    <row r="194" spans="1:20" s="2" customFormat="1" ht="13.15" customHeight="1" x14ac:dyDescent="0.25">
      <c r="A194" s="34"/>
      <c r="B194" s="261"/>
      <c r="C194" s="261"/>
      <c r="D194" s="261"/>
      <c r="E194" s="261"/>
      <c r="F194" s="261"/>
      <c r="G194" s="261"/>
      <c r="H194" s="261"/>
      <c r="I194" s="262"/>
      <c r="J194" s="262"/>
      <c r="K194" s="252"/>
      <c r="L194" s="253"/>
      <c r="M194" s="254"/>
      <c r="N194" s="255"/>
      <c r="O194" s="256"/>
      <c r="P194" s="83"/>
      <c r="Q194" s="29"/>
      <c r="R194" s="149"/>
      <c r="S194" s="151"/>
      <c r="T194" s="148"/>
    </row>
    <row r="195" spans="1:20" s="2" customFormat="1" ht="13.15" customHeight="1" x14ac:dyDescent="0.25">
      <c r="A195" s="34"/>
      <c r="B195" s="261"/>
      <c r="C195" s="261"/>
      <c r="D195" s="261"/>
      <c r="E195" s="261"/>
      <c r="F195" s="261"/>
      <c r="G195" s="261"/>
      <c r="H195" s="261"/>
      <c r="I195" s="262"/>
      <c r="J195" s="262"/>
      <c r="K195" s="252"/>
      <c r="L195" s="253"/>
      <c r="M195" s="254"/>
      <c r="N195" s="255"/>
      <c r="O195" s="256"/>
      <c r="P195" s="83"/>
      <c r="Q195" s="29"/>
      <c r="R195" s="149"/>
      <c r="S195" s="151"/>
      <c r="T195" s="148"/>
    </row>
    <row r="196" spans="1:20" s="2" customFormat="1" ht="13.15" customHeight="1" x14ac:dyDescent="0.25">
      <c r="A196" s="34"/>
      <c r="B196" s="261"/>
      <c r="C196" s="261"/>
      <c r="D196" s="261"/>
      <c r="E196" s="261"/>
      <c r="F196" s="261"/>
      <c r="G196" s="261"/>
      <c r="H196" s="261"/>
      <c r="I196" s="262"/>
      <c r="J196" s="262"/>
      <c r="K196" s="252"/>
      <c r="L196" s="253"/>
      <c r="M196" s="254"/>
      <c r="N196" s="255"/>
      <c r="O196" s="256"/>
      <c r="P196" s="83"/>
      <c r="Q196" s="29"/>
      <c r="R196" s="149"/>
      <c r="S196" s="151"/>
      <c r="T196" s="148"/>
    </row>
    <row r="197" spans="1:20" s="2" customFormat="1" ht="13.15" customHeight="1" x14ac:dyDescent="0.25">
      <c r="A197" s="34"/>
      <c r="B197" s="261"/>
      <c r="C197" s="261"/>
      <c r="D197" s="261"/>
      <c r="E197" s="261"/>
      <c r="F197" s="261"/>
      <c r="G197" s="261"/>
      <c r="H197" s="261"/>
      <c r="I197" s="262"/>
      <c r="J197" s="262"/>
      <c r="K197" s="252"/>
      <c r="L197" s="253"/>
      <c r="M197" s="254"/>
      <c r="N197" s="255"/>
      <c r="O197" s="256"/>
      <c r="P197" s="83"/>
      <c r="Q197" s="29"/>
      <c r="R197" s="149"/>
      <c r="S197" s="151"/>
      <c r="T197" s="148"/>
    </row>
    <row r="198" spans="1:20" s="2" customFormat="1" ht="13.15" customHeight="1" x14ac:dyDescent="0.25">
      <c r="A198" s="34"/>
      <c r="B198" s="261"/>
      <c r="C198" s="261"/>
      <c r="D198" s="261"/>
      <c r="E198" s="261"/>
      <c r="F198" s="261"/>
      <c r="G198" s="261"/>
      <c r="H198" s="261"/>
      <c r="I198" s="262"/>
      <c r="J198" s="262"/>
      <c r="K198" s="252"/>
      <c r="L198" s="253"/>
      <c r="M198" s="254"/>
      <c r="N198" s="255"/>
      <c r="O198" s="256"/>
      <c r="P198" s="83"/>
      <c r="Q198" s="29"/>
      <c r="R198" s="149"/>
      <c r="S198" s="151"/>
      <c r="T198" s="148"/>
    </row>
    <row r="199" spans="1:20" s="2" customFormat="1" ht="13.15" customHeight="1" x14ac:dyDescent="0.25">
      <c r="A199" s="34"/>
      <c r="B199" s="261"/>
      <c r="C199" s="261"/>
      <c r="D199" s="261"/>
      <c r="E199" s="261"/>
      <c r="F199" s="261"/>
      <c r="G199" s="261"/>
      <c r="H199" s="261"/>
      <c r="I199" s="262"/>
      <c r="J199" s="262"/>
      <c r="K199" s="252"/>
      <c r="L199" s="253"/>
      <c r="M199" s="254"/>
      <c r="N199" s="255"/>
      <c r="O199" s="256"/>
      <c r="P199" s="83"/>
      <c r="Q199" s="29"/>
      <c r="R199" s="149"/>
      <c r="S199" s="151"/>
      <c r="T199" s="148"/>
    </row>
    <row r="200" spans="1:20" s="2" customFormat="1" ht="13.15" customHeight="1" x14ac:dyDescent="0.25">
      <c r="A200" s="34"/>
      <c r="B200" s="261"/>
      <c r="C200" s="261"/>
      <c r="D200" s="261"/>
      <c r="E200" s="261"/>
      <c r="F200" s="261"/>
      <c r="G200" s="261"/>
      <c r="H200" s="261"/>
      <c r="I200" s="262"/>
      <c r="J200" s="262"/>
      <c r="K200" s="252"/>
      <c r="L200" s="253"/>
      <c r="M200" s="254"/>
      <c r="N200" s="255"/>
      <c r="O200" s="256"/>
      <c r="P200" s="83"/>
      <c r="Q200" s="29"/>
      <c r="R200" s="149"/>
      <c r="S200" s="151"/>
      <c r="T200" s="148"/>
    </row>
    <row r="201" spans="1:20" s="2" customFormat="1" ht="13.15" customHeight="1" x14ac:dyDescent="0.25">
      <c r="A201" s="34"/>
      <c r="B201" s="261"/>
      <c r="C201" s="261"/>
      <c r="D201" s="261"/>
      <c r="E201" s="261"/>
      <c r="F201" s="261"/>
      <c r="G201" s="261"/>
      <c r="H201" s="261"/>
      <c r="I201" s="262"/>
      <c r="J201" s="262"/>
      <c r="K201" s="252"/>
      <c r="L201" s="253"/>
      <c r="M201" s="254"/>
      <c r="N201" s="255"/>
      <c r="O201" s="256"/>
      <c r="P201" s="83"/>
      <c r="Q201" s="29"/>
      <c r="R201" s="149"/>
      <c r="S201" s="151"/>
      <c r="T201" s="148"/>
    </row>
    <row r="202" spans="1:20" s="2" customFormat="1" ht="13.15" customHeight="1" x14ac:dyDescent="0.25">
      <c r="A202" s="34"/>
      <c r="B202" s="261"/>
      <c r="C202" s="261"/>
      <c r="D202" s="261"/>
      <c r="E202" s="261"/>
      <c r="F202" s="261"/>
      <c r="G202" s="261"/>
      <c r="H202" s="261"/>
      <c r="I202" s="262"/>
      <c r="J202" s="262"/>
      <c r="K202" s="252"/>
      <c r="L202" s="253"/>
      <c r="M202" s="254"/>
      <c r="N202" s="255"/>
      <c r="O202" s="256"/>
      <c r="P202" s="83"/>
      <c r="Q202" s="29"/>
      <c r="R202" s="149"/>
      <c r="S202" s="151"/>
      <c r="T202" s="148"/>
    </row>
    <row r="203" spans="1:20" s="2" customFormat="1" ht="13.15" customHeight="1" x14ac:dyDescent="0.25">
      <c r="A203" s="34"/>
      <c r="B203" s="261"/>
      <c r="C203" s="261"/>
      <c r="D203" s="261"/>
      <c r="E203" s="261"/>
      <c r="F203" s="261"/>
      <c r="G203" s="261"/>
      <c r="H203" s="261"/>
      <c r="I203" s="262"/>
      <c r="J203" s="262"/>
      <c r="K203" s="252"/>
      <c r="L203" s="253"/>
      <c r="M203" s="254"/>
      <c r="N203" s="255"/>
      <c r="O203" s="256"/>
      <c r="P203" s="83"/>
      <c r="Q203" s="29"/>
      <c r="R203" s="149"/>
      <c r="S203" s="151"/>
      <c r="T203" s="148"/>
    </row>
    <row r="204" spans="1:20" s="2" customFormat="1" ht="13.15" customHeight="1" x14ac:dyDescent="0.25">
      <c r="A204" s="34"/>
      <c r="B204" s="261"/>
      <c r="C204" s="261"/>
      <c r="D204" s="261"/>
      <c r="E204" s="261"/>
      <c r="F204" s="261"/>
      <c r="G204" s="261"/>
      <c r="H204" s="261"/>
      <c r="I204" s="262"/>
      <c r="J204" s="262"/>
      <c r="K204" s="252"/>
      <c r="L204" s="253"/>
      <c r="M204" s="254"/>
      <c r="N204" s="255"/>
      <c r="O204" s="256"/>
      <c r="P204" s="83"/>
      <c r="Q204" s="29"/>
      <c r="R204" s="149"/>
      <c r="S204" s="151"/>
      <c r="T204" s="148"/>
    </row>
    <row r="205" spans="1:20" s="2" customFormat="1" ht="13.15" customHeight="1" x14ac:dyDescent="0.25">
      <c r="A205" s="34"/>
      <c r="B205" s="261"/>
      <c r="C205" s="261"/>
      <c r="D205" s="261"/>
      <c r="E205" s="261"/>
      <c r="F205" s="261"/>
      <c r="G205" s="261"/>
      <c r="H205" s="261"/>
      <c r="I205" s="262"/>
      <c r="J205" s="262"/>
      <c r="K205" s="252"/>
      <c r="L205" s="253"/>
      <c r="M205" s="254"/>
      <c r="N205" s="255"/>
      <c r="O205" s="256"/>
      <c r="P205" s="83"/>
      <c r="Q205" s="29"/>
      <c r="R205" s="149"/>
      <c r="S205" s="151"/>
      <c r="T205" s="148"/>
    </row>
    <row r="206" spans="1:20" s="2" customFormat="1" ht="13.15" customHeight="1" x14ac:dyDescent="0.25">
      <c r="A206" s="34"/>
      <c r="B206" s="377"/>
      <c r="C206" s="378"/>
      <c r="D206" s="378"/>
      <c r="E206" s="378"/>
      <c r="F206" s="378"/>
      <c r="G206" s="378"/>
      <c r="H206" s="379"/>
      <c r="I206" s="70"/>
      <c r="J206" s="71"/>
      <c r="K206" s="380"/>
      <c r="L206" s="313"/>
      <c r="M206" s="314"/>
      <c r="N206" s="315"/>
      <c r="O206" s="316"/>
      <c r="P206" s="84"/>
      <c r="Q206" s="29"/>
      <c r="R206" s="149"/>
      <c r="S206" s="151"/>
      <c r="T206" s="148"/>
    </row>
    <row r="207" spans="1:20" s="2" customFormat="1" ht="13.15" customHeight="1" x14ac:dyDescent="0.25">
      <c r="A207" s="34"/>
      <c r="B207" s="100" t="s">
        <v>65</v>
      </c>
      <c r="C207" s="101"/>
      <c r="D207" s="101"/>
      <c r="E207" s="102"/>
      <c r="F207" s="384">
        <f>SUMIFS(M186:M206,P186:P206,"&lt;&gt;x")</f>
        <v>0</v>
      </c>
      <c r="G207" s="385"/>
      <c r="H207" s="386"/>
      <c r="I207" s="61"/>
      <c r="J207" s="64" t="s">
        <v>71</v>
      </c>
      <c r="K207" s="96"/>
      <c r="L207" s="96"/>
      <c r="M207" s="430">
        <f>SUM(M186:M206)</f>
        <v>0</v>
      </c>
      <c r="N207" s="430"/>
      <c r="O207" s="430"/>
      <c r="P207" s="28"/>
      <c r="Q207" s="29"/>
      <c r="R207" s="149"/>
      <c r="S207" s="151"/>
      <c r="T207" s="148"/>
    </row>
    <row r="208" spans="1:20" s="2" customFormat="1" ht="13.15" customHeight="1" x14ac:dyDescent="0.25">
      <c r="A208" s="34"/>
      <c r="B208" s="100" t="s">
        <v>66</v>
      </c>
      <c r="C208" s="101"/>
      <c r="D208" s="101"/>
      <c r="E208" s="102"/>
      <c r="F208" s="384">
        <f>SUMIFS(M186:M206,P186:P206,"=x")</f>
        <v>0</v>
      </c>
      <c r="G208" s="385"/>
      <c r="H208" s="386"/>
      <c r="I208" s="61"/>
      <c r="J208" s="15"/>
      <c r="K208" s="15"/>
      <c r="L208" s="15"/>
      <c r="M208" s="15"/>
      <c r="N208" s="16"/>
      <c r="O208" s="17"/>
      <c r="P208" s="17"/>
      <c r="Q208" s="29"/>
      <c r="R208" s="149"/>
      <c r="S208" s="151"/>
      <c r="T208" s="148"/>
    </row>
    <row r="209" spans="1:20" s="2" customFormat="1" ht="13.9" customHeight="1" x14ac:dyDescent="0.25">
      <c r="A209" s="34"/>
      <c r="B209" s="61"/>
      <c r="C209" s="61"/>
      <c r="D209" s="61"/>
      <c r="E209" s="61"/>
      <c r="F209" s="61"/>
      <c r="G209" s="61"/>
      <c r="H209" s="61"/>
      <c r="I209" s="61"/>
      <c r="J209" s="63"/>
      <c r="K209" s="30"/>
      <c r="L209" s="30"/>
      <c r="M209" s="30"/>
      <c r="N209" s="30"/>
      <c r="O209" s="30"/>
      <c r="P209" s="30"/>
      <c r="Q209" s="29"/>
      <c r="R209" s="149"/>
      <c r="S209" s="151"/>
      <c r="T209" s="148"/>
    </row>
    <row r="210" spans="1:20" s="2" customFormat="1" ht="13.9" customHeight="1" x14ac:dyDescent="0.25">
      <c r="A210" s="34" t="str">
        <f>IF(ISBLANK(N210),"►","")</f>
        <v>►</v>
      </c>
      <c r="B210" s="15" t="s">
        <v>81</v>
      </c>
      <c r="C210" s="61"/>
      <c r="D210" s="61"/>
      <c r="E210" s="61"/>
      <c r="F210" s="61"/>
      <c r="G210" s="61"/>
      <c r="H210" s="61"/>
      <c r="I210" s="61"/>
      <c r="J210" s="63"/>
      <c r="K210" s="146" t="str">
        <f>IF(COUNTIF(A209:A219,"►")&gt;0,"û","")</f>
        <v>û</v>
      </c>
      <c r="L210" s="30"/>
      <c r="M210" s="30"/>
      <c r="N210" s="309"/>
      <c r="O210" s="309"/>
      <c r="P210" s="309"/>
      <c r="Q210" s="29"/>
      <c r="R210" s="196" t="s">
        <v>6</v>
      </c>
      <c r="S210" s="241" t="s">
        <v>168</v>
      </c>
      <c r="T210" s="148"/>
    </row>
    <row r="211" spans="1:20" s="2" customFormat="1" ht="13.9" customHeight="1" x14ac:dyDescent="0.25">
      <c r="A211" s="34"/>
      <c r="B211" s="61"/>
      <c r="C211" s="61"/>
      <c r="D211" s="61"/>
      <c r="E211" s="61"/>
      <c r="F211" s="61"/>
      <c r="G211" s="61"/>
      <c r="H211" s="61"/>
      <c r="I211" s="61"/>
      <c r="J211" s="63"/>
      <c r="K211" s="30"/>
      <c r="L211" s="30"/>
      <c r="M211" s="30"/>
      <c r="N211" s="30"/>
      <c r="O211" s="30"/>
      <c r="P211" s="30"/>
      <c r="Q211" s="29"/>
      <c r="R211" s="161"/>
      <c r="S211" s="241"/>
      <c r="T211" s="148"/>
    </row>
    <row r="212" spans="1:20" s="2" customFormat="1" ht="13.9" customHeight="1" x14ac:dyDescent="0.25">
      <c r="A212" s="34"/>
      <c r="B212" s="375" t="str">
        <f>IF(ISBLANK(N210),"Vul in cel N213 de gevraagde gegevens in.",IF(N210="NEEN","De curator maakt geen toepassing van artikel 7, § 3 van het K.B. van 26 april 2018.","De curator verzoekt de rechtbank om machtiging om de kosten, andere dan deze bedoel in artikel 7, §§ 1 en 2 van het K.B. van 26 april 2018, ten laste van de boedel te mogen leggen"&amp;" op grond van de argumenten uiteengezet en gemotiveerd in de nota gehecht aan huidig verzoekschrift en er deel van uitmakend."))</f>
        <v>Vul in cel N213 de gevraagde gegevens in.</v>
      </c>
      <c r="C212" s="375"/>
      <c r="D212" s="375"/>
      <c r="E212" s="375"/>
      <c r="F212" s="375"/>
      <c r="G212" s="375"/>
      <c r="H212" s="375"/>
      <c r="I212" s="375"/>
      <c r="J212" s="375"/>
      <c r="K212" s="375"/>
      <c r="L212" s="375"/>
      <c r="M212" s="375"/>
      <c r="N212" s="375"/>
      <c r="O212" s="375"/>
      <c r="P212" s="375"/>
      <c r="Q212" s="29"/>
      <c r="R212" s="149"/>
      <c r="S212" s="151"/>
      <c r="T212" s="148"/>
    </row>
    <row r="213" spans="1:20" s="2" customFormat="1" ht="13.9" customHeight="1" x14ac:dyDescent="0.25">
      <c r="A213" s="34"/>
      <c r="B213" s="375"/>
      <c r="C213" s="375"/>
      <c r="D213" s="375"/>
      <c r="E213" s="375"/>
      <c r="F213" s="375"/>
      <c r="G213" s="375"/>
      <c r="H213" s="375"/>
      <c r="I213" s="375"/>
      <c r="J213" s="375"/>
      <c r="K213" s="375"/>
      <c r="L213" s="375"/>
      <c r="M213" s="375"/>
      <c r="N213" s="375"/>
      <c r="O213" s="375"/>
      <c r="P213" s="375"/>
      <c r="Q213" s="29"/>
      <c r="R213" s="149"/>
      <c r="S213" s="151"/>
      <c r="T213" s="148"/>
    </row>
    <row r="214" spans="1:20" s="2" customFormat="1" ht="13.9" customHeight="1" x14ac:dyDescent="0.25">
      <c r="A214" s="34"/>
      <c r="B214" s="375"/>
      <c r="C214" s="375"/>
      <c r="D214" s="375"/>
      <c r="E214" s="375"/>
      <c r="F214" s="375"/>
      <c r="G214" s="375"/>
      <c r="H214" s="375"/>
      <c r="I214" s="375"/>
      <c r="J214" s="375"/>
      <c r="K214" s="375"/>
      <c r="L214" s="375"/>
      <c r="M214" s="375"/>
      <c r="N214" s="375"/>
      <c r="O214" s="375"/>
      <c r="P214" s="375"/>
      <c r="Q214" s="29"/>
      <c r="R214" s="149"/>
      <c r="S214" s="151"/>
      <c r="T214" s="148"/>
    </row>
    <row r="215" spans="1:20" s="2" customFormat="1" ht="13.9" customHeight="1" x14ac:dyDescent="0.25">
      <c r="A215" s="34"/>
      <c r="B215" s="61"/>
      <c r="C215" s="61"/>
      <c r="D215" s="61"/>
      <c r="E215" s="61"/>
      <c r="F215" s="61"/>
      <c r="G215" s="61"/>
      <c r="H215" s="61"/>
      <c r="I215" s="61"/>
      <c r="J215" s="63"/>
      <c r="K215" s="30"/>
      <c r="L215" s="30"/>
      <c r="M215" s="30"/>
      <c r="N215" s="30"/>
      <c r="O215" s="30"/>
      <c r="P215" s="30"/>
      <c r="Q215" s="29"/>
      <c r="R215" s="149"/>
      <c r="S215" s="151"/>
      <c r="T215" s="148"/>
    </row>
    <row r="216" spans="1:20" s="2" customFormat="1" ht="13.9" customHeight="1" x14ac:dyDescent="0.25">
      <c r="A216" s="34" t="str">
        <f>IF(N210="JA",IF(ISBLANK(N216),"►",""),IF(ISBLANK(N216),"","►"))</f>
        <v/>
      </c>
      <c r="B216" s="276" t="str">
        <f>IF(ISBLANK(N210),"-",IF(N210="NEEN","","De curator stelt voor de bijkomende kosten te bepalen op:"))</f>
        <v>-</v>
      </c>
      <c r="C216" s="276"/>
      <c r="D216" s="276"/>
      <c r="E216" s="276"/>
      <c r="F216" s="276"/>
      <c r="G216" s="276"/>
      <c r="H216" s="276"/>
      <c r="I216" s="276"/>
      <c r="J216" s="276"/>
      <c r="K216" s="276"/>
      <c r="L216" s="276"/>
      <c r="M216" s="72"/>
      <c r="N216" s="429"/>
      <c r="O216" s="429"/>
      <c r="P216" s="429"/>
      <c r="Q216" s="29"/>
      <c r="R216" s="149"/>
      <c r="S216" s="151"/>
      <c r="T216" s="148"/>
    </row>
    <row r="217" spans="1:20" s="2" customFormat="1" ht="13.9" customHeight="1" x14ac:dyDescent="0.25">
      <c r="A217" s="34"/>
      <c r="B217" s="61"/>
      <c r="C217" s="61"/>
      <c r="D217" s="61"/>
      <c r="E217" s="61"/>
      <c r="F217" s="61"/>
      <c r="G217" s="61"/>
      <c r="H217" s="61"/>
      <c r="I217" s="61"/>
      <c r="J217" s="63"/>
      <c r="K217" s="30"/>
      <c r="L217" s="30"/>
      <c r="M217" s="30"/>
      <c r="N217" s="30"/>
      <c r="O217" s="30"/>
      <c r="P217" s="30"/>
      <c r="Q217" s="29"/>
      <c r="R217" s="149"/>
      <c r="S217" s="151"/>
      <c r="T217" s="148"/>
    </row>
    <row r="218" spans="1:20" s="2" customFormat="1" ht="13.9" customHeight="1" x14ac:dyDescent="0.25">
      <c r="A218" s="34"/>
      <c r="B218" s="61"/>
      <c r="C218" s="61"/>
      <c r="D218" s="61"/>
      <c r="E218" s="61"/>
      <c r="F218" s="61"/>
      <c r="G218" s="61"/>
      <c r="H218" s="61"/>
      <c r="I218" s="61"/>
      <c r="J218" s="63"/>
      <c r="K218" s="30"/>
      <c r="L218" s="30"/>
      <c r="M218" s="30"/>
      <c r="N218" s="30"/>
      <c r="O218" s="30"/>
      <c r="P218" s="30"/>
      <c r="Q218" s="29"/>
      <c r="R218" s="149"/>
      <c r="S218" s="151"/>
      <c r="T218" s="148"/>
    </row>
    <row r="219" spans="1:20" s="2" customFormat="1" ht="13.9" customHeight="1" x14ac:dyDescent="0.25">
      <c r="A219" s="34"/>
      <c r="R219" s="149"/>
      <c r="S219" s="151"/>
      <c r="T219" s="148"/>
    </row>
    <row r="220" spans="1:20" s="2" customFormat="1" ht="13.9" customHeight="1" x14ac:dyDescent="0.25">
      <c r="A220" s="34"/>
      <c r="B220" s="96" t="s">
        <v>51</v>
      </c>
      <c r="C220" s="96"/>
      <c r="D220" s="96"/>
      <c r="E220" s="96"/>
      <c r="F220" s="96"/>
      <c r="G220" s="96"/>
      <c r="H220" s="96"/>
      <c r="I220" s="96"/>
      <c r="J220" s="96"/>
      <c r="K220" s="96"/>
      <c r="L220" s="96"/>
      <c r="M220" s="96"/>
      <c r="N220" s="96"/>
      <c r="O220" s="96"/>
      <c r="P220" s="116" t="str">
        <f>IF(COUNTIF(A222:A231,"►")&gt;0,"û","")</f>
        <v>û</v>
      </c>
      <c r="R220" s="149"/>
      <c r="S220" s="151"/>
      <c r="T220" s="148"/>
    </row>
    <row r="221" spans="1:20" s="2" customFormat="1" ht="13.9" customHeight="1" x14ac:dyDescent="0.25">
      <c r="A221" s="34"/>
      <c r="R221" s="149"/>
      <c r="S221" s="151"/>
      <c r="T221" s="148"/>
    </row>
    <row r="222" spans="1:20" s="2" customFormat="1" ht="13.9" customHeight="1" x14ac:dyDescent="0.25">
      <c r="A222" s="34"/>
      <c r="B222" s="2" t="s">
        <v>52</v>
      </c>
      <c r="R222" s="149"/>
      <c r="S222" s="151"/>
      <c r="T222" s="148"/>
    </row>
    <row r="223" spans="1:20" s="2" customFormat="1" ht="13.9" customHeight="1" x14ac:dyDescent="0.25">
      <c r="A223" s="34" t="str">
        <f>IF(ISBLANK(M223),"►","")</f>
        <v>►</v>
      </c>
      <c r="D223" s="61" t="s">
        <v>61</v>
      </c>
      <c r="M223" s="220"/>
      <c r="N223" s="221"/>
      <c r="O223" s="221"/>
      <c r="P223" s="222"/>
      <c r="R223" s="149"/>
      <c r="S223" s="151"/>
      <c r="T223" s="148"/>
    </row>
    <row r="224" spans="1:20" s="2" customFormat="1" ht="13.9" customHeight="1" x14ac:dyDescent="0.25">
      <c r="A224" s="34"/>
      <c r="R224" s="149"/>
      <c r="S224" s="151"/>
      <c r="T224" s="148"/>
    </row>
    <row r="225" spans="1:20" s="2" customFormat="1" ht="13.9" customHeight="1" x14ac:dyDescent="0.25">
      <c r="A225" s="34" t="str">
        <f>IF(ISBLANK(M225),"►","")</f>
        <v>►</v>
      </c>
      <c r="D225" s="61" t="s">
        <v>54</v>
      </c>
      <c r="M225" s="258"/>
      <c r="N225" s="259"/>
      <c r="O225" s="259"/>
      <c r="P225" s="260"/>
      <c r="R225" s="149"/>
      <c r="S225" s="151"/>
      <c r="T225" s="148"/>
    </row>
    <row r="226" spans="1:20" s="2" customFormat="1" ht="13.9" customHeight="1" x14ac:dyDescent="0.25">
      <c r="A226" s="34" t="str">
        <f>IF(ISBLANK(M226),"►","")</f>
        <v>►</v>
      </c>
      <c r="D226" s="61" t="s">
        <v>53</v>
      </c>
      <c r="M226" s="277"/>
      <c r="N226" s="278"/>
      <c r="O226" s="278"/>
      <c r="P226" s="279"/>
      <c r="R226" s="149"/>
      <c r="S226" s="151"/>
      <c r="T226" s="148"/>
    </row>
    <row r="227" spans="1:20" s="2" customFormat="1" ht="13.9" customHeight="1" x14ac:dyDescent="0.25">
      <c r="A227" s="34"/>
      <c r="M227" s="257">
        <f>SUM(M225:M226)</f>
        <v>0</v>
      </c>
      <c r="N227" s="257"/>
      <c r="O227" s="257"/>
      <c r="P227" s="257"/>
      <c r="R227" s="149"/>
      <c r="S227" s="151"/>
      <c r="T227" s="148"/>
    </row>
    <row r="228" spans="1:20" s="2" customFormat="1" ht="13.9" customHeight="1" x14ac:dyDescent="0.25">
      <c r="A228" s="34" t="str">
        <f>IF(ISBLANK(M228),"►","")</f>
        <v>►</v>
      </c>
      <c r="D228" s="61" t="s">
        <v>55</v>
      </c>
      <c r="M228" s="258"/>
      <c r="N228" s="259"/>
      <c r="O228" s="259"/>
      <c r="P228" s="260"/>
      <c r="R228" s="149"/>
      <c r="S228" s="151"/>
      <c r="T228" s="148"/>
    </row>
    <row r="229" spans="1:20" s="2" customFormat="1" ht="13.9" customHeight="1" x14ac:dyDescent="0.25">
      <c r="A229" s="34" t="str">
        <f>IF(ISBLANK(M229),"►","")</f>
        <v>►</v>
      </c>
      <c r="D229" s="61" t="s">
        <v>56</v>
      </c>
      <c r="M229" s="258"/>
      <c r="N229" s="259"/>
      <c r="O229" s="259"/>
      <c r="P229" s="260"/>
      <c r="R229" s="149"/>
      <c r="S229" s="151"/>
      <c r="T229" s="148"/>
    </row>
    <row r="230" spans="1:20" s="2" customFormat="1" ht="13.9" customHeight="1" x14ac:dyDescent="0.25">
      <c r="A230" s="34"/>
      <c r="R230" s="149"/>
      <c r="S230" s="151"/>
      <c r="T230" s="148"/>
    </row>
    <row r="231" spans="1:20" s="2" customFormat="1" ht="13.9" customHeight="1" x14ac:dyDescent="0.25">
      <c r="A231" s="34"/>
      <c r="R231" s="149"/>
      <c r="S231" s="151"/>
      <c r="T231" s="148"/>
    </row>
    <row r="232" spans="1:20" s="2" customFormat="1" ht="13.9" customHeight="1" x14ac:dyDescent="0.25">
      <c r="A232" s="34"/>
      <c r="R232" s="149"/>
      <c r="S232" s="151"/>
      <c r="T232" s="148"/>
    </row>
    <row r="233" spans="1:20" s="2" customFormat="1" ht="13.9" customHeight="1" x14ac:dyDescent="0.25">
      <c r="A233" s="34"/>
      <c r="B233" s="96" t="s">
        <v>50</v>
      </c>
      <c r="C233" s="48"/>
      <c r="D233" s="48"/>
      <c r="E233" s="48"/>
      <c r="F233" s="48"/>
      <c r="G233" s="48"/>
      <c r="H233" s="48"/>
      <c r="I233" s="48"/>
      <c r="J233" s="48"/>
      <c r="K233" s="48"/>
      <c r="L233" s="48"/>
      <c r="M233" s="48"/>
      <c r="N233" s="48"/>
      <c r="O233" s="48"/>
      <c r="P233" s="48"/>
      <c r="R233" s="149"/>
      <c r="S233" s="151"/>
      <c r="T233" s="148"/>
    </row>
    <row r="234" spans="1:20" s="2" customFormat="1" ht="13.9" customHeight="1" x14ac:dyDescent="0.25">
      <c r="A234" s="34"/>
      <c r="R234" s="149"/>
      <c r="S234" s="151"/>
      <c r="T234" s="148"/>
    </row>
    <row r="235" spans="1:20" s="2" customFormat="1" ht="13.9" customHeight="1" x14ac:dyDescent="0.25">
      <c r="A235" s="34"/>
      <c r="B235" s="86" t="s">
        <v>33</v>
      </c>
      <c r="C235" s="49" t="s">
        <v>20</v>
      </c>
      <c r="D235" s="88"/>
      <c r="E235" s="88"/>
      <c r="F235" s="88"/>
      <c r="G235" s="88"/>
      <c r="H235" s="88"/>
      <c r="I235" s="88"/>
      <c r="J235" s="88"/>
      <c r="K235" s="88"/>
      <c r="L235" s="88"/>
      <c r="M235" s="88"/>
      <c r="N235" s="88"/>
      <c r="O235" s="88"/>
      <c r="P235" s="89"/>
      <c r="R235" s="149"/>
      <c r="S235" s="151"/>
      <c r="T235" s="148"/>
    </row>
    <row r="236" spans="1:20" s="2" customFormat="1" ht="13.9" customHeight="1" x14ac:dyDescent="0.25">
      <c r="A236" s="34"/>
      <c r="B236" s="50">
        <v>1</v>
      </c>
      <c r="C236" s="94" t="s">
        <v>35</v>
      </c>
      <c r="D236" s="94"/>
      <c r="E236" s="94"/>
      <c r="F236" s="94"/>
      <c r="G236" s="94"/>
      <c r="H236" s="94"/>
      <c r="I236" s="94"/>
      <c r="J236" s="94"/>
      <c r="K236" s="94"/>
      <c r="L236" s="94"/>
      <c r="M236" s="94"/>
      <c r="N236" s="94"/>
      <c r="O236" s="94"/>
      <c r="P236" s="51"/>
      <c r="R236" s="196" t="s">
        <v>6</v>
      </c>
      <c r="S236" s="158" t="s">
        <v>191</v>
      </c>
      <c r="T236" s="148"/>
    </row>
    <row r="237" spans="1:20" s="2" customFormat="1" ht="13.9" customHeight="1" x14ac:dyDescent="0.25">
      <c r="A237" s="34"/>
      <c r="B237" s="52">
        <v>2</v>
      </c>
      <c r="C237" s="41" t="s">
        <v>34</v>
      </c>
      <c r="D237" s="41"/>
      <c r="E237" s="41"/>
      <c r="F237" s="41"/>
      <c r="G237" s="41"/>
      <c r="H237" s="41"/>
      <c r="I237" s="41"/>
      <c r="J237" s="41"/>
      <c r="K237" s="41"/>
      <c r="L237" s="41"/>
      <c r="M237" s="41"/>
      <c r="N237" s="41"/>
      <c r="O237" s="41"/>
      <c r="P237" s="53"/>
      <c r="R237" s="161"/>
      <c r="S237" s="158"/>
      <c r="T237" s="148"/>
    </row>
    <row r="238" spans="1:20" s="2" customFormat="1" ht="13.9" customHeight="1" x14ac:dyDescent="0.25">
      <c r="A238" s="34"/>
      <c r="B238" s="52">
        <v>3</v>
      </c>
      <c r="C238" s="41" t="s">
        <v>36</v>
      </c>
      <c r="D238" s="41"/>
      <c r="E238" s="41"/>
      <c r="F238" s="41"/>
      <c r="G238" s="41"/>
      <c r="H238" s="41"/>
      <c r="I238" s="41"/>
      <c r="J238" s="41"/>
      <c r="K238" s="41"/>
      <c r="L238" s="41"/>
      <c r="M238" s="41"/>
      <c r="N238" s="41"/>
      <c r="O238" s="41"/>
      <c r="P238" s="53"/>
      <c r="R238" s="149"/>
      <c r="S238" s="151"/>
      <c r="T238" s="148"/>
    </row>
    <row r="239" spans="1:20" s="2" customFormat="1" ht="13.9" customHeight="1" x14ac:dyDescent="0.25">
      <c r="A239" s="34"/>
      <c r="B239" s="52">
        <v>4</v>
      </c>
      <c r="C239" s="41" t="s">
        <v>212</v>
      </c>
      <c r="D239" s="41"/>
      <c r="E239" s="41"/>
      <c r="F239" s="41"/>
      <c r="G239" s="41"/>
      <c r="H239" s="41"/>
      <c r="I239" s="41"/>
      <c r="J239" s="41"/>
      <c r="K239" s="41"/>
      <c r="L239" s="41"/>
      <c r="M239" s="41"/>
      <c r="N239" s="41"/>
      <c r="O239" s="41"/>
      <c r="P239" s="53"/>
      <c r="R239" s="196"/>
      <c r="S239" s="158"/>
      <c r="T239" s="148"/>
    </row>
    <row r="240" spans="1:20" s="2" customFormat="1" ht="13.9" customHeight="1" x14ac:dyDescent="0.25">
      <c r="A240" s="34"/>
      <c r="B240" s="52">
        <v>5</v>
      </c>
      <c r="C240" s="41" t="s">
        <v>213</v>
      </c>
      <c r="D240" s="41"/>
      <c r="E240" s="41"/>
      <c r="F240" s="41"/>
      <c r="G240" s="41"/>
      <c r="H240" s="41"/>
      <c r="I240" s="41"/>
      <c r="J240" s="41"/>
      <c r="K240" s="41"/>
      <c r="L240" s="41"/>
      <c r="M240" s="41"/>
      <c r="N240" s="41"/>
      <c r="O240" s="41"/>
      <c r="P240" s="53"/>
      <c r="R240" s="196"/>
      <c r="S240" s="203"/>
      <c r="T240" s="148"/>
    </row>
    <row r="241" spans="1:20" s="2" customFormat="1" ht="13.9" customHeight="1" x14ac:dyDescent="0.25">
      <c r="A241" s="34"/>
      <c r="B241" s="54"/>
      <c r="C241" s="55" t="s">
        <v>200</v>
      </c>
      <c r="D241" s="55"/>
      <c r="E241" s="55"/>
      <c r="F241" s="55"/>
      <c r="G241" s="55"/>
      <c r="H241" s="55"/>
      <c r="I241" s="55"/>
      <c r="J241" s="55"/>
      <c r="K241" s="55"/>
      <c r="L241" s="55"/>
      <c r="M241" s="55"/>
      <c r="N241" s="55"/>
      <c r="O241" s="55"/>
      <c r="P241" s="53"/>
      <c r="R241" s="196" t="s">
        <v>6</v>
      </c>
      <c r="S241" s="216" t="s">
        <v>211</v>
      </c>
      <c r="T241" s="148"/>
    </row>
    <row r="242" spans="1:20" s="2" customFormat="1" ht="13.9" customHeight="1" x14ac:dyDescent="0.25">
      <c r="A242" s="34"/>
      <c r="B242" s="54"/>
      <c r="C242" s="55" t="s">
        <v>37</v>
      </c>
      <c r="D242" s="55"/>
      <c r="E242" s="55"/>
      <c r="F242" s="55"/>
      <c r="G242" s="55"/>
      <c r="H242" s="55"/>
      <c r="I242" s="55"/>
      <c r="J242" s="55"/>
      <c r="K242" s="55"/>
      <c r="L242" s="55"/>
      <c r="M242" s="55"/>
      <c r="N242" s="55"/>
      <c r="O242" s="55"/>
      <c r="P242" s="53"/>
      <c r="R242" s="149"/>
      <c r="S242" s="216" t="s">
        <v>84</v>
      </c>
      <c r="T242" s="148"/>
    </row>
    <row r="243" spans="1:20" s="2" customFormat="1" ht="13.9" customHeight="1" x14ac:dyDescent="0.25">
      <c r="A243" s="34"/>
      <c r="B243" s="54"/>
      <c r="C243" s="55" t="s">
        <v>40</v>
      </c>
      <c r="D243" s="55"/>
      <c r="E243" s="55"/>
      <c r="F243" s="55"/>
      <c r="G243" s="55"/>
      <c r="H243" s="55"/>
      <c r="I243" s="55"/>
      <c r="J243" s="55"/>
      <c r="K243" s="55"/>
      <c r="L243" s="55"/>
      <c r="M243" s="55"/>
      <c r="N243" s="55"/>
      <c r="O243" s="55"/>
      <c r="P243" s="53"/>
      <c r="R243" s="149"/>
      <c r="S243" s="151"/>
      <c r="T243" s="148"/>
    </row>
    <row r="244" spans="1:20" s="2" customFormat="1" ht="13.9" customHeight="1" x14ac:dyDescent="0.25">
      <c r="A244" s="34"/>
      <c r="B244" s="54"/>
      <c r="C244" s="55" t="s">
        <v>38</v>
      </c>
      <c r="D244" s="55"/>
      <c r="E244" s="55"/>
      <c r="F244" s="55"/>
      <c r="G244" s="55"/>
      <c r="H244" s="55"/>
      <c r="I244" s="55"/>
      <c r="J244" s="55"/>
      <c r="K244" s="55"/>
      <c r="L244" s="55"/>
      <c r="M244" s="55"/>
      <c r="N244" s="55"/>
      <c r="O244" s="55"/>
      <c r="P244" s="53"/>
      <c r="R244" s="196"/>
      <c r="S244" s="203"/>
      <c r="T244" s="148"/>
    </row>
    <row r="245" spans="1:20" s="2" customFormat="1" ht="13.9" customHeight="1" x14ac:dyDescent="0.25">
      <c r="A245" s="34"/>
      <c r="B245" s="54"/>
      <c r="C245" s="55" t="s">
        <v>39</v>
      </c>
      <c r="D245" s="55"/>
      <c r="E245" s="55"/>
      <c r="F245" s="55"/>
      <c r="G245" s="55"/>
      <c r="H245" s="55"/>
      <c r="I245" s="55"/>
      <c r="J245" s="55"/>
      <c r="K245" s="55"/>
      <c r="L245" s="55"/>
      <c r="M245" s="55"/>
      <c r="N245" s="55"/>
      <c r="O245" s="55"/>
      <c r="P245" s="53"/>
      <c r="R245" s="196"/>
      <c r="S245" s="206"/>
      <c r="T245" s="148"/>
    </row>
    <row r="246" spans="1:20" s="2" customFormat="1" ht="13.9" customHeight="1" x14ac:dyDescent="0.25">
      <c r="A246" s="34"/>
      <c r="B246" s="54"/>
      <c r="C246" s="217"/>
      <c r="D246" s="218"/>
      <c r="E246" s="218"/>
      <c r="F246" s="218"/>
      <c r="G246" s="218"/>
      <c r="H246" s="218"/>
      <c r="I246" s="218"/>
      <c r="J246" s="218"/>
      <c r="K246" s="218"/>
      <c r="L246" s="218"/>
      <c r="M246" s="218"/>
      <c r="N246" s="218"/>
      <c r="O246" s="219"/>
      <c r="P246" s="53"/>
      <c r="R246" s="196" t="s">
        <v>6</v>
      </c>
      <c r="S246" s="216" t="s">
        <v>202</v>
      </c>
      <c r="T246" s="148"/>
    </row>
    <row r="247" spans="1:20" s="2" customFormat="1" ht="13.9" customHeight="1" x14ac:dyDescent="0.25">
      <c r="A247" s="34"/>
      <c r="B247" s="54"/>
      <c r="C247" s="217"/>
      <c r="D247" s="218"/>
      <c r="E247" s="218"/>
      <c r="F247" s="218"/>
      <c r="G247" s="218"/>
      <c r="H247" s="218"/>
      <c r="I247" s="218"/>
      <c r="J247" s="218"/>
      <c r="K247" s="218"/>
      <c r="L247" s="218"/>
      <c r="M247" s="218"/>
      <c r="N247" s="218"/>
      <c r="O247" s="219"/>
      <c r="P247" s="53"/>
      <c r="R247" s="149"/>
      <c r="S247" s="151"/>
      <c r="T247" s="148"/>
    </row>
    <row r="248" spans="1:20" s="2" customFormat="1" ht="13.9" customHeight="1" x14ac:dyDescent="0.25">
      <c r="A248" s="34"/>
      <c r="B248" s="54"/>
      <c r="C248" s="217"/>
      <c r="D248" s="218"/>
      <c r="E248" s="218"/>
      <c r="F248" s="218"/>
      <c r="G248" s="218"/>
      <c r="H248" s="218"/>
      <c r="I248" s="218"/>
      <c r="J248" s="218"/>
      <c r="K248" s="218"/>
      <c r="L248" s="218"/>
      <c r="M248" s="218"/>
      <c r="N248" s="218"/>
      <c r="O248" s="219"/>
      <c r="P248" s="53"/>
      <c r="R248" s="149"/>
      <c r="S248" s="151"/>
      <c r="T248" s="148"/>
    </row>
    <row r="249" spans="1:20" s="2" customFormat="1" ht="13.9" customHeight="1" x14ac:dyDescent="0.25">
      <c r="A249" s="34"/>
      <c r="B249" s="54"/>
      <c r="C249" s="217"/>
      <c r="D249" s="218"/>
      <c r="E249" s="218"/>
      <c r="F249" s="218"/>
      <c r="G249" s="218"/>
      <c r="H249" s="218"/>
      <c r="I249" s="218"/>
      <c r="J249" s="218"/>
      <c r="K249" s="218"/>
      <c r="L249" s="218"/>
      <c r="M249" s="218"/>
      <c r="N249" s="218"/>
      <c r="O249" s="219"/>
      <c r="P249" s="53"/>
      <c r="R249" s="149"/>
      <c r="S249" s="151"/>
      <c r="T249" s="148"/>
    </row>
    <row r="250" spans="1:20" s="2" customFormat="1" ht="13.9" customHeight="1" x14ac:dyDescent="0.25">
      <c r="A250" s="34"/>
      <c r="B250" s="54"/>
      <c r="C250" s="217"/>
      <c r="D250" s="218"/>
      <c r="E250" s="218"/>
      <c r="F250" s="218"/>
      <c r="G250" s="218"/>
      <c r="H250" s="218"/>
      <c r="I250" s="218"/>
      <c r="J250" s="218"/>
      <c r="K250" s="218"/>
      <c r="L250" s="218"/>
      <c r="M250" s="218"/>
      <c r="N250" s="218"/>
      <c r="O250" s="219"/>
      <c r="P250" s="53"/>
      <c r="R250" s="149"/>
      <c r="S250" s="151"/>
      <c r="T250" s="148"/>
    </row>
    <row r="251" spans="1:20" s="2" customFormat="1" ht="13.9" customHeight="1" x14ac:dyDescent="0.25">
      <c r="A251" s="34"/>
      <c r="B251" s="54"/>
      <c r="C251" s="217"/>
      <c r="D251" s="218"/>
      <c r="E251" s="218"/>
      <c r="F251" s="218"/>
      <c r="G251" s="218"/>
      <c r="H251" s="218"/>
      <c r="I251" s="218"/>
      <c r="J251" s="218"/>
      <c r="K251" s="218"/>
      <c r="L251" s="218"/>
      <c r="M251" s="218"/>
      <c r="N251" s="218"/>
      <c r="O251" s="219"/>
      <c r="P251" s="53"/>
      <c r="R251" s="149"/>
      <c r="S251" s="151"/>
      <c r="T251" s="148"/>
    </row>
    <row r="252" spans="1:20" s="2" customFormat="1" ht="13.9" customHeight="1" x14ac:dyDescent="0.25">
      <c r="A252" s="34"/>
      <c r="B252" s="54"/>
      <c r="C252" s="217"/>
      <c r="D252" s="218"/>
      <c r="E252" s="218"/>
      <c r="F252" s="218"/>
      <c r="G252" s="218"/>
      <c r="H252" s="218"/>
      <c r="I252" s="218"/>
      <c r="J252" s="218"/>
      <c r="K252" s="218"/>
      <c r="L252" s="218"/>
      <c r="M252" s="218"/>
      <c r="N252" s="218"/>
      <c r="O252" s="219"/>
      <c r="P252" s="53"/>
      <c r="R252" s="149"/>
      <c r="S252" s="151"/>
      <c r="T252" s="148"/>
    </row>
    <row r="253" spans="1:20" s="2" customFormat="1" ht="13.9" customHeight="1" x14ac:dyDescent="0.25">
      <c r="A253" s="34"/>
      <c r="B253" s="54"/>
      <c r="C253" s="217"/>
      <c r="D253" s="218"/>
      <c r="E253" s="218"/>
      <c r="F253" s="218"/>
      <c r="G253" s="218"/>
      <c r="H253" s="218"/>
      <c r="I253" s="218"/>
      <c r="J253" s="218"/>
      <c r="K253" s="218"/>
      <c r="L253" s="218"/>
      <c r="M253" s="218"/>
      <c r="N253" s="218"/>
      <c r="O253" s="219"/>
      <c r="P253" s="53"/>
      <c r="R253" s="149"/>
      <c r="S253" s="151"/>
      <c r="T253" s="148"/>
    </row>
    <row r="254" spans="1:20" s="2" customFormat="1" ht="13.9" customHeight="1" x14ac:dyDescent="0.25">
      <c r="A254" s="34"/>
      <c r="B254" s="54"/>
      <c r="C254" s="217"/>
      <c r="D254" s="218"/>
      <c r="E254" s="218"/>
      <c r="F254" s="218"/>
      <c r="G254" s="218"/>
      <c r="H254" s="218"/>
      <c r="I254" s="218"/>
      <c r="J254" s="218"/>
      <c r="K254" s="218"/>
      <c r="L254" s="218"/>
      <c r="M254" s="218"/>
      <c r="N254" s="218"/>
      <c r="O254" s="219"/>
      <c r="P254" s="53"/>
      <c r="R254" s="149"/>
      <c r="S254" s="151"/>
      <c r="T254" s="148"/>
    </row>
    <row r="255" spans="1:20" s="2" customFormat="1" ht="13.9" customHeight="1" x14ac:dyDescent="0.25">
      <c r="A255" s="34"/>
      <c r="B255" s="54"/>
      <c r="C255" s="217"/>
      <c r="D255" s="218"/>
      <c r="E255" s="218"/>
      <c r="F255" s="218"/>
      <c r="G255" s="218"/>
      <c r="H255" s="218"/>
      <c r="I255" s="218"/>
      <c r="J255" s="218"/>
      <c r="K255" s="218"/>
      <c r="L255" s="218"/>
      <c r="M255" s="218"/>
      <c r="N255" s="218"/>
      <c r="O255" s="219"/>
      <c r="P255" s="53"/>
      <c r="R255" s="149"/>
      <c r="S255" s="151"/>
      <c r="T255" s="148"/>
    </row>
    <row r="256" spans="1:20" s="2" customFormat="1" ht="13.9" customHeight="1" x14ac:dyDescent="0.25">
      <c r="A256" s="34"/>
      <c r="R256" s="149"/>
      <c r="S256" s="151"/>
      <c r="T256" s="148"/>
    </row>
    <row r="257" spans="1:20" s="2" customFormat="1" ht="13.9" customHeight="1" x14ac:dyDescent="0.25">
      <c r="A257" s="34"/>
      <c r="R257" s="149"/>
      <c r="S257" s="151"/>
      <c r="T257" s="148"/>
    </row>
    <row r="258" spans="1:20" s="2" customFormat="1" ht="13.9" customHeight="1" x14ac:dyDescent="0.25">
      <c r="A258" s="34"/>
      <c r="R258" s="149"/>
      <c r="S258" s="151"/>
      <c r="T258" s="148"/>
    </row>
    <row r="259" spans="1:20" s="115" customFormat="1" ht="13.9" customHeight="1" x14ac:dyDescent="0.25">
      <c r="A259" s="114"/>
      <c r="R259" s="161"/>
      <c r="S259" s="158"/>
      <c r="T259" s="161"/>
    </row>
    <row r="260" spans="1:20" s="2" customFormat="1" ht="13.9" customHeight="1" x14ac:dyDescent="0.25">
      <c r="A260" s="34"/>
      <c r="R260" s="149"/>
      <c r="S260" s="151"/>
      <c r="T260" s="148"/>
    </row>
    <row r="261" spans="1:20" s="2" customFormat="1" ht="13.9" customHeight="1" x14ac:dyDescent="0.25">
      <c r="A261" s="34"/>
      <c r="B261" s="96" t="str">
        <f>"11. VORDERING    ("&amp;IF(E6&lt;43221,"F.W.","WER")&amp;")"</f>
        <v>11. VORDERING    (F.W.)</v>
      </c>
      <c r="C261" s="96"/>
      <c r="D261" s="96"/>
      <c r="E261" s="96"/>
      <c r="F261" s="96"/>
      <c r="G261" s="96"/>
      <c r="H261" s="96"/>
      <c r="I261" s="96"/>
      <c r="J261" s="96"/>
      <c r="K261" s="96"/>
      <c r="L261" s="96"/>
      <c r="M261" s="96"/>
      <c r="N261" s="96"/>
      <c r="O261" s="96"/>
      <c r="P261" s="116" t="str">
        <f>IF(COUNTIF(A263:A285,"►")&gt;0,"û","")</f>
        <v>û</v>
      </c>
      <c r="R261" s="149"/>
      <c r="S261" s="151"/>
      <c r="T261" s="148"/>
    </row>
    <row r="262" spans="1:20" s="2" customFormat="1" ht="13.9" customHeight="1" x14ac:dyDescent="0.25">
      <c r="A262" s="34"/>
      <c r="R262" s="149"/>
      <c r="S262" s="151"/>
      <c r="T262" s="148"/>
    </row>
    <row r="263" spans="1:20" s="2" customFormat="1" ht="13.9" customHeight="1" x14ac:dyDescent="0.25">
      <c r="A263" s="34"/>
      <c r="B263" s="276" t="str">
        <f>"Op basis van de hiervoor vermelde gegevens en de stukken verzoekt de curator in het faillissement van "&amp;IF(ISBLANK(E2),"...?...",E2)&amp;
", voornoemd dat"&amp;
IF(ISBLANK(E6)," ...?...",IF(E6&gt;=43221," de rechtbank:",IF(AND(N210="JA",N216&gt;0)," de rechtbank (voor A en C), respectievelijk de rechter-commissaris (voor B):"," de rechtbank (voor A), respectievelijk de rechter-commissaris (voor B):")))</f>
        <v>Op basis van de hiervoor vermelde gegevens en de stukken verzoekt de curator in het faillissement van ...?..., voornoemd dat ...?...</v>
      </c>
      <c r="C263" s="276"/>
      <c r="D263" s="276"/>
      <c r="E263" s="276"/>
      <c r="F263" s="276"/>
      <c r="G263" s="276"/>
      <c r="H263" s="276"/>
      <c r="I263" s="276"/>
      <c r="J263" s="276"/>
      <c r="K263" s="276"/>
      <c r="L263" s="276"/>
      <c r="M263" s="276"/>
      <c r="N263" s="276"/>
      <c r="O263" s="276"/>
      <c r="P263" s="276"/>
      <c r="R263" s="149"/>
      <c r="S263" s="151"/>
      <c r="T263" s="148"/>
    </row>
    <row r="264" spans="1:20" s="2" customFormat="1" ht="13.9" customHeight="1" x14ac:dyDescent="0.25">
      <c r="A264" s="34"/>
      <c r="B264" s="276"/>
      <c r="C264" s="276"/>
      <c r="D264" s="276"/>
      <c r="E264" s="276"/>
      <c r="F264" s="276"/>
      <c r="G264" s="276"/>
      <c r="H264" s="276"/>
      <c r="I264" s="276"/>
      <c r="J264" s="276"/>
      <c r="K264" s="276"/>
      <c r="L264" s="276"/>
      <c r="M264" s="276"/>
      <c r="N264" s="276"/>
      <c r="O264" s="276"/>
      <c r="P264" s="276"/>
      <c r="R264" s="149"/>
      <c r="S264" s="151"/>
      <c r="T264" s="148"/>
    </row>
    <row r="265" spans="1:20" s="2" customFormat="1" ht="13.9" customHeight="1" x14ac:dyDescent="0.25">
      <c r="A265" s="34"/>
      <c r="B265" s="276"/>
      <c r="C265" s="276"/>
      <c r="D265" s="276"/>
      <c r="E265" s="276"/>
      <c r="F265" s="276"/>
      <c r="G265" s="276"/>
      <c r="H265" s="276"/>
      <c r="I265" s="276"/>
      <c r="J265" s="276"/>
      <c r="K265" s="276"/>
      <c r="L265" s="276"/>
      <c r="M265" s="276"/>
      <c r="N265" s="276"/>
      <c r="O265" s="276"/>
      <c r="P265" s="276"/>
      <c r="R265" s="149"/>
      <c r="S265" s="151"/>
      <c r="T265" s="148"/>
    </row>
    <row r="266" spans="1:20" s="2" customFormat="1" ht="13.9" customHeight="1" x14ac:dyDescent="0.25">
      <c r="A266" s="34"/>
      <c r="R266" s="149"/>
      <c r="S266" s="151"/>
      <c r="T266" s="148"/>
    </row>
    <row r="267" spans="1:20" s="2" customFormat="1" ht="13.9" customHeight="1" x14ac:dyDescent="0.2">
      <c r="A267" s="34"/>
      <c r="B267" s="113" t="s">
        <v>86</v>
      </c>
      <c r="C267" s="276" t="str">
        <f>IF(OR(ISBLANK(N127),N127="Neen"),
"het ereloon in overeenstemming met het barema artikel 6 KB zou bepalen op:",
"het ereloon barema artikel 6 KB, vermeerderd met de correctiecoëfficiënt, zou bepalen op  "&amp;TEXT(N124,"#.###,00")&amp;"  x  "&amp;TEXT(O133,"#,00")&amp;"  =")</f>
        <v>het ereloon in overeenstemming met het barema artikel 6 KB zou bepalen op:</v>
      </c>
      <c r="D267" s="276"/>
      <c r="E267" s="276"/>
      <c r="F267" s="276"/>
      <c r="G267" s="276"/>
      <c r="H267" s="276"/>
      <c r="I267" s="276"/>
      <c r="J267" s="276"/>
      <c r="K267" s="276"/>
      <c r="R267" s="149"/>
      <c r="S267" s="151"/>
      <c r="T267" s="148"/>
    </row>
    <row r="268" spans="1:20" s="2" customFormat="1" ht="13.9" customHeight="1" x14ac:dyDescent="0.2">
      <c r="A268" s="34"/>
      <c r="B268" s="113"/>
      <c r="C268" s="276"/>
      <c r="D268" s="276"/>
      <c r="E268" s="276"/>
      <c r="F268" s="276"/>
      <c r="G268" s="276"/>
      <c r="H268" s="276"/>
      <c r="I268" s="276"/>
      <c r="J268" s="276"/>
      <c r="K268" s="276"/>
      <c r="M268" s="273">
        <f>IF(OR(ISBLANK(N127),N127="Neen"),N124,N124*O133)</f>
        <v>1914.4223437500002</v>
      </c>
      <c r="N268" s="274"/>
      <c r="O268" s="274"/>
      <c r="P268" s="275"/>
      <c r="Q268" s="188" t="str">
        <f>IF(M268=0,"","[ERL]")</f>
        <v>[ERL]</v>
      </c>
      <c r="R268" s="149"/>
      <c r="S268" s="151"/>
      <c r="T268" s="148"/>
    </row>
    <row r="269" spans="1:20" s="2" customFormat="1" ht="13.9" customHeight="1" x14ac:dyDescent="0.25">
      <c r="A269" s="34"/>
      <c r="R269" s="149"/>
      <c r="S269" s="151"/>
      <c r="T269" s="148"/>
    </row>
    <row r="270" spans="1:20" s="2" customFormat="1" ht="13.9" customHeight="1" x14ac:dyDescent="0.25">
      <c r="A270" s="34"/>
      <c r="R270" s="149"/>
      <c r="S270" s="151"/>
      <c r="T270" s="148"/>
    </row>
    <row r="271" spans="1:20" s="2" customFormat="1" ht="13.9" customHeight="1" x14ac:dyDescent="0.25">
      <c r="A271" s="34"/>
      <c r="B271" s="31" t="s">
        <v>87</v>
      </c>
      <c r="C271" s="61" t="s">
        <v>85</v>
      </c>
      <c r="M271" s="273">
        <f>N146+N148</f>
        <v>0</v>
      </c>
      <c r="N271" s="274"/>
      <c r="O271" s="274"/>
      <c r="P271" s="275"/>
      <c r="Q271" s="188" t="str">
        <f>IF(M271=0,"","[AKO]")</f>
        <v/>
      </c>
      <c r="R271" s="149"/>
      <c r="S271" s="151"/>
      <c r="T271" s="148"/>
    </row>
    <row r="272" spans="1:20" s="2" customFormat="1" ht="13.9" customHeight="1" x14ac:dyDescent="0.25">
      <c r="A272" s="34"/>
      <c r="R272" s="149"/>
      <c r="S272" s="151"/>
      <c r="T272" s="148"/>
    </row>
    <row r="273" spans="1:20" s="2" customFormat="1" ht="13.9" customHeight="1" x14ac:dyDescent="0.25">
      <c r="A273" s="34"/>
      <c r="R273" s="149"/>
      <c r="S273" s="151"/>
      <c r="T273" s="148"/>
    </row>
    <row r="274" spans="1:20" s="2" customFormat="1" ht="13.9" customHeight="1" x14ac:dyDescent="0.25">
      <c r="A274" s="34"/>
      <c r="B274" s="31" t="str">
        <f>IF(AND(N210="JA",N216&gt;0),"C.","-")</f>
        <v>-</v>
      </c>
      <c r="C274" s="61" t="str">
        <f>IF(AND(N210="JA",N216&gt;0),"de bijkomende kosten (artikel 7, § 3 KB) zou bepalen op:","")</f>
        <v/>
      </c>
      <c r="M274" s="424" t="str">
        <f>IF(AND(N210="JA",N216&gt;0),N216,"")</f>
        <v/>
      </c>
      <c r="N274" s="424"/>
      <c r="O274" s="424"/>
      <c r="P274" s="424"/>
      <c r="Q274" s="188" t="str">
        <f>IF(AND(N210="JA",N216&gt;0),"[BKO]","")</f>
        <v/>
      </c>
      <c r="R274" s="149"/>
      <c r="S274" s="151"/>
      <c r="T274" s="148"/>
    </row>
    <row r="275" spans="1:20" s="2" customFormat="1" ht="13.9" customHeight="1" x14ac:dyDescent="0.25">
      <c r="A275" s="34"/>
      <c r="R275" s="149"/>
      <c r="S275" s="151"/>
      <c r="T275" s="148"/>
    </row>
    <row r="276" spans="1:20" s="2" customFormat="1" ht="13.9" customHeight="1" x14ac:dyDescent="0.25">
      <c r="A276" s="34"/>
      <c r="C276" s="2" t="s">
        <v>88</v>
      </c>
      <c r="R276" s="149"/>
      <c r="S276" s="151"/>
      <c r="T276" s="148"/>
    </row>
    <row r="277" spans="1:20" s="2" customFormat="1" ht="13.9" customHeight="1" x14ac:dyDescent="0.25">
      <c r="A277" s="34"/>
      <c r="R277" s="149"/>
      <c r="S277" s="151"/>
      <c r="T277" s="148"/>
    </row>
    <row r="278" spans="1:20" s="2" customFormat="1" ht="13.9" customHeight="1" x14ac:dyDescent="0.25">
      <c r="A278" s="34"/>
      <c r="R278" s="149"/>
      <c r="S278" s="151"/>
      <c r="T278" s="148"/>
    </row>
    <row r="279" spans="1:20" s="2" customFormat="1" ht="13.9" customHeight="1" x14ac:dyDescent="0.25">
      <c r="A279" s="34"/>
      <c r="B279" s="61" t="s">
        <v>49</v>
      </c>
      <c r="R279" s="149"/>
      <c r="S279" s="151"/>
      <c r="T279" s="148"/>
    </row>
    <row r="280" spans="1:20" s="2" customFormat="1" ht="13.9" customHeight="1" x14ac:dyDescent="0.25">
      <c r="A280" s="34"/>
      <c r="B280" s="407" t="str">
        <f>IF(COUNTIF(A1:A285,"►")&gt;0,"û","")</f>
        <v>û</v>
      </c>
      <c r="C280" s="407"/>
      <c r="D280" s="407"/>
      <c r="E280" s="407"/>
      <c r="R280" s="149"/>
      <c r="S280" s="151"/>
      <c r="T280" s="148"/>
    </row>
    <row r="281" spans="1:20" s="2" customFormat="1" ht="13.9" customHeight="1" x14ac:dyDescent="0.25">
      <c r="A281" s="34"/>
      <c r="B281" s="407"/>
      <c r="C281" s="407"/>
      <c r="D281" s="407"/>
      <c r="E281" s="407"/>
      <c r="R281" s="149"/>
      <c r="S281" s="151"/>
      <c r="T281" s="148"/>
    </row>
    <row r="282" spans="1:20" s="2" customFormat="1" ht="13.9" customHeight="1" x14ac:dyDescent="0.25">
      <c r="A282" s="34"/>
      <c r="B282" s="407"/>
      <c r="C282" s="407"/>
      <c r="D282" s="407"/>
      <c r="E282" s="407"/>
      <c r="R282" s="149"/>
      <c r="S282" s="151"/>
      <c r="T282" s="148"/>
    </row>
    <row r="283" spans="1:20" s="2" customFormat="1" ht="13.9" customHeight="1" x14ac:dyDescent="0.25">
      <c r="A283" s="34"/>
      <c r="B283" s="407"/>
      <c r="C283" s="407"/>
      <c r="D283" s="407"/>
      <c r="E283" s="407"/>
      <c r="R283" s="149"/>
      <c r="S283" s="151"/>
      <c r="T283" s="148"/>
    </row>
    <row r="284" spans="1:20" s="2" customFormat="1" ht="13.9" customHeight="1" x14ac:dyDescent="0.25">
      <c r="A284" s="34"/>
      <c r="B284" s="32" t="str">
        <f>D13&amp;" "&amp;L13&amp;IF(OR(L18="-",ISBLANK(L18)),"","               -               "&amp;D18&amp;" "&amp;L18)</f>
        <v xml:space="preserve"> </v>
      </c>
      <c r="R284" s="149"/>
      <c r="S284" s="151"/>
      <c r="T284" s="148"/>
    </row>
    <row r="285" spans="1:20" s="2" customFormat="1" ht="13.9" customHeight="1" x14ac:dyDescent="0.25">
      <c r="A285" s="34" t="str">
        <f>IF(ISBLANK(B285),"►","")</f>
        <v>►</v>
      </c>
      <c r="B285" s="406"/>
      <c r="C285" s="406"/>
      <c r="D285" s="406"/>
      <c r="E285" s="406"/>
      <c r="R285" s="149"/>
      <c r="S285" s="151"/>
      <c r="T285" s="148"/>
    </row>
    <row r="286" spans="1:20" s="2" customFormat="1" ht="13.9" customHeight="1" x14ac:dyDescent="0.25">
      <c r="A286" s="34"/>
      <c r="R286" s="149"/>
      <c r="S286" s="191"/>
      <c r="T286" s="148"/>
    </row>
    <row r="287" spans="1:20" s="2" customFormat="1" ht="13.9" customHeight="1" x14ac:dyDescent="0.25">
      <c r="A287" s="34"/>
      <c r="R287" s="149"/>
      <c r="S287" s="191"/>
      <c r="T287" s="148"/>
    </row>
    <row r="288" spans="1:20" s="2" customFormat="1" ht="13.9" customHeight="1" x14ac:dyDescent="0.25">
      <c r="A288" s="34"/>
      <c r="R288" s="149"/>
      <c r="S288" s="191"/>
      <c r="T288" s="148"/>
    </row>
    <row r="289" spans="1:20" s="2" customFormat="1" ht="13.9" customHeight="1" x14ac:dyDescent="0.25">
      <c r="A289" s="34"/>
      <c r="R289" s="149"/>
      <c r="S289" s="191"/>
      <c r="T289" s="148"/>
    </row>
    <row r="290" spans="1:20" s="2" customFormat="1" ht="13.9" customHeight="1" x14ac:dyDescent="0.25">
      <c r="A290" s="34"/>
      <c r="R290" s="149"/>
      <c r="S290" s="191"/>
      <c r="T290" s="148"/>
    </row>
    <row r="291" spans="1:20" s="2" customFormat="1" ht="13.9" customHeight="1" x14ac:dyDescent="0.25">
      <c r="A291" s="34"/>
      <c r="R291" s="149"/>
      <c r="S291" s="191"/>
      <c r="T291" s="148"/>
    </row>
    <row r="292" spans="1:20" s="2" customFormat="1" ht="13.9" customHeight="1" x14ac:dyDescent="0.25">
      <c r="A292" s="34"/>
      <c r="R292" s="149"/>
      <c r="S292" s="191"/>
      <c r="T292" s="148"/>
    </row>
    <row r="293" spans="1:20" s="2" customFormat="1" ht="13.9" customHeight="1" x14ac:dyDescent="0.25">
      <c r="A293" s="34"/>
      <c r="R293" s="149"/>
      <c r="S293" s="191"/>
      <c r="T293" s="148"/>
    </row>
    <row r="294" spans="1:20" s="2" customFormat="1" ht="13.9" customHeight="1" x14ac:dyDescent="0.25">
      <c r="A294" s="34"/>
      <c r="R294" s="149"/>
      <c r="S294" s="191"/>
      <c r="T294" s="148"/>
    </row>
    <row r="295" spans="1:20" s="2" customFormat="1" ht="13.9" customHeight="1" x14ac:dyDescent="0.25">
      <c r="A295" s="34"/>
      <c r="R295" s="149"/>
      <c r="S295" s="191"/>
      <c r="T295" s="148"/>
    </row>
    <row r="296" spans="1:20" s="2" customFormat="1" ht="13.9" customHeight="1" x14ac:dyDescent="0.25">
      <c r="A296" s="34"/>
      <c r="R296" s="149"/>
      <c r="S296" s="191"/>
      <c r="T296" s="148"/>
    </row>
    <row r="297" spans="1:20" s="2" customFormat="1" ht="13.9" customHeight="1" x14ac:dyDescent="0.25">
      <c r="A297" s="34"/>
      <c r="B297" s="193"/>
      <c r="C297" s="193"/>
      <c r="D297" s="193"/>
      <c r="E297" s="193"/>
      <c r="F297" s="193"/>
      <c r="G297" s="193"/>
      <c r="H297" s="193"/>
      <c r="I297" s="193"/>
      <c r="J297" s="193"/>
      <c r="K297" s="193"/>
      <c r="L297" s="193"/>
      <c r="M297" s="193"/>
      <c r="N297" s="193"/>
      <c r="O297" s="193"/>
      <c r="R297" s="149"/>
      <c r="S297" s="191"/>
      <c r="T297" s="148"/>
    </row>
    <row r="298" spans="1:20" s="2" customFormat="1" ht="13.9" customHeight="1" x14ac:dyDescent="0.25">
      <c r="A298" s="34"/>
      <c r="B298" s="193"/>
      <c r="C298" s="193"/>
      <c r="D298" s="193"/>
      <c r="E298" s="193"/>
      <c r="F298" s="193"/>
      <c r="G298" s="193"/>
      <c r="H298" s="193"/>
      <c r="I298" s="193"/>
      <c r="J298" s="193"/>
      <c r="K298" s="193"/>
      <c r="L298" s="193"/>
      <c r="M298" s="193"/>
      <c r="N298" s="193"/>
      <c r="O298" s="193"/>
      <c r="R298" s="149"/>
      <c r="S298" s="191"/>
      <c r="T298" s="148"/>
    </row>
    <row r="299" spans="1:20" s="2" customFormat="1" ht="13.9" customHeight="1" x14ac:dyDescent="0.25">
      <c r="A299" s="34"/>
      <c r="B299" s="193"/>
      <c r="C299" s="193"/>
      <c r="D299" s="193"/>
      <c r="E299" s="193"/>
      <c r="F299" s="193"/>
      <c r="G299" s="193"/>
      <c r="H299" s="193"/>
      <c r="I299" s="193"/>
      <c r="J299" s="193"/>
      <c r="K299" s="193"/>
      <c r="L299" s="193"/>
      <c r="M299" s="193"/>
      <c r="N299" s="193"/>
      <c r="O299" s="193"/>
      <c r="R299" s="149"/>
      <c r="S299" s="191"/>
      <c r="T299" s="148"/>
    </row>
    <row r="300" spans="1:20" s="2" customFormat="1" ht="13.9" customHeight="1" x14ac:dyDescent="0.25">
      <c r="A300" s="34"/>
      <c r="B300" s="192" t="s">
        <v>169</v>
      </c>
      <c r="C300" s="192"/>
      <c r="D300" s="192"/>
      <c r="E300" s="192"/>
      <c r="F300" s="192"/>
      <c r="G300" s="192"/>
      <c r="H300" s="192"/>
      <c r="I300" s="192"/>
      <c r="J300" s="192"/>
      <c r="K300" s="192"/>
      <c r="L300" s="192"/>
      <c r="M300" s="192"/>
      <c r="N300" s="192"/>
      <c r="O300" s="192"/>
      <c r="R300" s="149"/>
      <c r="S300" s="191"/>
      <c r="T300" s="148"/>
    </row>
    <row r="301" spans="1:20" s="2" customFormat="1" ht="13.9" customHeight="1" x14ac:dyDescent="0.25">
      <c r="A301" s="34"/>
      <c r="B301" s="238" t="s">
        <v>170</v>
      </c>
      <c r="C301" s="238"/>
      <c r="D301" s="238"/>
      <c r="E301" s="238"/>
      <c r="F301" s="223">
        <f>F101</f>
        <v>0</v>
      </c>
      <c r="G301" s="223"/>
      <c r="H301" s="230"/>
      <c r="I301" s="235">
        <f>L46</f>
        <v>0</v>
      </c>
      <c r="J301" s="223"/>
      <c r="K301" s="223"/>
      <c r="L301" s="226" t="s">
        <v>172</v>
      </c>
      <c r="M301" s="226"/>
      <c r="N301" s="226"/>
      <c r="O301" s="226"/>
      <c r="R301" s="149"/>
      <c r="S301" s="191"/>
      <c r="T301" s="148"/>
    </row>
    <row r="302" spans="1:20" s="2" customFormat="1" ht="13.9" customHeight="1" x14ac:dyDescent="0.25">
      <c r="A302" s="34"/>
      <c r="B302" s="239" t="s">
        <v>171</v>
      </c>
      <c r="C302" s="239"/>
      <c r="D302" s="239"/>
      <c r="E302" s="239"/>
      <c r="F302" s="231">
        <f>-H152</f>
        <v>0</v>
      </c>
      <c r="G302" s="231"/>
      <c r="H302" s="232"/>
      <c r="I302" s="236">
        <f>L47</f>
        <v>0</v>
      </c>
      <c r="J302" s="231"/>
      <c r="K302" s="231"/>
      <c r="L302" s="227" t="s">
        <v>173</v>
      </c>
      <c r="M302" s="227"/>
      <c r="N302" s="227"/>
      <c r="O302" s="227"/>
      <c r="R302" s="149"/>
      <c r="S302" s="191"/>
      <c r="T302" s="148"/>
    </row>
    <row r="303" spans="1:20" s="2" customFormat="1" ht="13.9" customHeight="1" x14ac:dyDescent="0.25">
      <c r="A303" s="34"/>
      <c r="B303" s="240" t="s">
        <v>175</v>
      </c>
      <c r="C303" s="240"/>
      <c r="D303" s="240"/>
      <c r="E303" s="240"/>
      <c r="F303" s="233">
        <f>SUM(F301:F302)</f>
        <v>0</v>
      </c>
      <c r="G303" s="233"/>
      <c r="H303" s="234"/>
      <c r="I303" s="237">
        <f>SUM(I301:I302)</f>
        <v>0</v>
      </c>
      <c r="J303" s="233"/>
      <c r="K303" s="233"/>
      <c r="L303" s="228" t="s">
        <v>174</v>
      </c>
      <c r="M303" s="228"/>
      <c r="N303" s="228"/>
      <c r="O303" s="228"/>
      <c r="R303" s="149"/>
      <c r="S303" s="191"/>
      <c r="T303" s="148"/>
    </row>
    <row r="304" spans="1:20" s="2" customFormat="1" ht="13.9" customHeight="1" x14ac:dyDescent="0.25">
      <c r="A304" s="34"/>
      <c r="B304" s="193"/>
      <c r="C304" s="193"/>
      <c r="D304" s="193"/>
      <c r="E304" s="193"/>
      <c r="F304" s="229" t="str">
        <f>IF(F303=I303,"-",IF(F303&lt;I303,I303-F303,""))</f>
        <v>-</v>
      </c>
      <c r="G304" s="229"/>
      <c r="H304" s="229"/>
      <c r="I304" s="223" t="str">
        <f>IF(F303=I303,"-",IF(F303&gt;I303,F303-I303,""))</f>
        <v>-</v>
      </c>
      <c r="J304" s="223"/>
      <c r="K304" s="223"/>
      <c r="L304" s="193"/>
      <c r="M304" s="193"/>
      <c r="N304" s="193"/>
      <c r="O304" s="193"/>
      <c r="R304" s="149"/>
      <c r="S304" s="191"/>
      <c r="T304" s="148"/>
    </row>
    <row r="305" spans="1:20" s="2" customFormat="1" ht="13.9" customHeight="1" x14ac:dyDescent="0.25">
      <c r="A305" s="34"/>
      <c r="B305" s="224" t="s">
        <v>176</v>
      </c>
      <c r="C305" s="224"/>
      <c r="D305" s="224"/>
      <c r="E305" s="224"/>
      <c r="F305" s="223">
        <f>K152</f>
        <v>0</v>
      </c>
      <c r="G305" s="223"/>
      <c r="H305" s="223"/>
      <c r="I305" s="195"/>
      <c r="J305" s="195"/>
      <c r="K305" s="195"/>
      <c r="L305" s="193"/>
      <c r="M305" s="193"/>
      <c r="N305" s="193"/>
      <c r="O305" s="193"/>
      <c r="R305" s="149"/>
      <c r="S305" s="191"/>
      <c r="T305" s="148"/>
    </row>
    <row r="306" spans="1:20" s="2" customFormat="1" ht="13.9" customHeight="1" x14ac:dyDescent="0.25">
      <c r="A306" s="34"/>
      <c r="B306" s="224" t="str">
        <f>IF(F303&lt;I303,"Saldo op rekeningen","")</f>
        <v/>
      </c>
      <c r="C306" s="224"/>
      <c r="D306" s="224"/>
      <c r="E306" s="224"/>
      <c r="F306" s="223" t="str">
        <f>IF(F303&lt;I303,F304-F305,"")</f>
        <v/>
      </c>
      <c r="G306" s="223"/>
      <c r="H306" s="223"/>
      <c r="I306" s="194"/>
      <c r="J306" s="194"/>
      <c r="K306" s="194"/>
      <c r="L306" s="194"/>
      <c r="M306" s="194"/>
      <c r="N306" s="193"/>
      <c r="O306" s="193"/>
      <c r="R306" s="149"/>
      <c r="S306" s="191"/>
      <c r="T306" s="148"/>
    </row>
    <row r="307" spans="1:20" s="2" customFormat="1" ht="13.9" customHeight="1" x14ac:dyDescent="0.25">
      <c r="A307" s="34"/>
      <c r="R307" s="149"/>
      <c r="S307" s="151"/>
      <c r="T307" s="148"/>
    </row>
    <row r="308" spans="1:20" s="2" customFormat="1" ht="13.9" customHeight="1" x14ac:dyDescent="0.25">
      <c r="A308" s="34"/>
      <c r="R308" s="149"/>
      <c r="S308" s="151"/>
      <c r="T308" s="148"/>
    </row>
    <row r="1048573" spans="2:2" ht="14.1" customHeight="1" x14ac:dyDescent="0.25"/>
    <row r="1048574" spans="2:2" ht="14.1" customHeight="1" x14ac:dyDescent="0.25">
      <c r="B1048574" s="208"/>
    </row>
    <row r="1048575" spans="2:2" ht="14.1" customHeight="1" x14ac:dyDescent="0.25"/>
  </sheetData>
  <sheetProtection algorithmName="SHA-512" hashValue="K0A2zqZv6STysDwwiQzT+JLEiS4Csvi/don9hB64h6PS8W6xCIoBYs9dY0OMR0GeB6/kHjHI0H7zselpoZeVGw==" saltValue="HKB/gLW4UtQYEsd/x52DYg==" spinCount="100000" sheet="1" objects="1" scenarios="1" selectLockedCells="1"/>
  <mergeCells count="443">
    <mergeCell ref="S179:S181"/>
    <mergeCell ref="M274:P274"/>
    <mergeCell ref="E1:F1"/>
    <mergeCell ref="G1:H1"/>
    <mergeCell ref="N210:P210"/>
    <mergeCell ref="B212:P214"/>
    <mergeCell ref="B216:L216"/>
    <mergeCell ref="N216:P216"/>
    <mergeCell ref="B206:H206"/>
    <mergeCell ref="K206:L206"/>
    <mergeCell ref="M206:O206"/>
    <mergeCell ref="F207:H207"/>
    <mergeCell ref="M207:O207"/>
    <mergeCell ref="B204:H204"/>
    <mergeCell ref="I204:J204"/>
    <mergeCell ref="K204:L204"/>
    <mergeCell ref="M204:O204"/>
    <mergeCell ref="B205:H205"/>
    <mergeCell ref="I205:J205"/>
    <mergeCell ref="B200:H200"/>
    <mergeCell ref="I200:J200"/>
    <mergeCell ref="B199:H199"/>
    <mergeCell ref="I199:J199"/>
    <mergeCell ref="K199:L199"/>
    <mergeCell ref="M199:O199"/>
    <mergeCell ref="K200:L200"/>
    <mergeCell ref="M200:O200"/>
    <mergeCell ref="K205:L205"/>
    <mergeCell ref="M205:O205"/>
    <mergeCell ref="F208:H208"/>
    <mergeCell ref="B201:H201"/>
    <mergeCell ref="I201:J201"/>
    <mergeCell ref="K201:L201"/>
    <mergeCell ref="M201:O201"/>
    <mergeCell ref="B202:H202"/>
    <mergeCell ref="I202:J202"/>
    <mergeCell ref="K202:L202"/>
    <mergeCell ref="M202:O202"/>
    <mergeCell ref="B203:H203"/>
    <mergeCell ref="I203:J203"/>
    <mergeCell ref="K203:L203"/>
    <mergeCell ref="M203:O203"/>
    <mergeCell ref="B196:H196"/>
    <mergeCell ref="I196:J196"/>
    <mergeCell ref="K196:L196"/>
    <mergeCell ref="M196:O196"/>
    <mergeCell ref="B197:H197"/>
    <mergeCell ref="I197:J197"/>
    <mergeCell ref="K197:L197"/>
    <mergeCell ref="M197:O197"/>
    <mergeCell ref="B198:H198"/>
    <mergeCell ref="I198:J198"/>
    <mergeCell ref="K198:L198"/>
    <mergeCell ref="M198:O198"/>
    <mergeCell ref="M193:O193"/>
    <mergeCell ref="B194:H194"/>
    <mergeCell ref="I194:J194"/>
    <mergeCell ref="K194:L194"/>
    <mergeCell ref="M194:O194"/>
    <mergeCell ref="B195:H195"/>
    <mergeCell ref="I195:J195"/>
    <mergeCell ref="K195:L195"/>
    <mergeCell ref="M195:O195"/>
    <mergeCell ref="B166:J166"/>
    <mergeCell ref="K166:L166"/>
    <mergeCell ref="M166:O166"/>
    <mergeCell ref="B167:J167"/>
    <mergeCell ref="K167:L167"/>
    <mergeCell ref="M167:O167"/>
    <mergeCell ref="M171:O171"/>
    <mergeCell ref="K179:L179"/>
    <mergeCell ref="M179:O179"/>
    <mergeCell ref="B177:J177"/>
    <mergeCell ref="K177:L177"/>
    <mergeCell ref="M177:O177"/>
    <mergeCell ref="B176:J176"/>
    <mergeCell ref="K176:L176"/>
    <mergeCell ref="M176:O176"/>
    <mergeCell ref="B94:J94"/>
    <mergeCell ref="B129:P131"/>
    <mergeCell ref="F180:H180"/>
    <mergeCell ref="F181:H181"/>
    <mergeCell ref="B172:J172"/>
    <mergeCell ref="K172:L172"/>
    <mergeCell ref="M172:O172"/>
    <mergeCell ref="B173:J173"/>
    <mergeCell ref="K173:L173"/>
    <mergeCell ref="M173:O173"/>
    <mergeCell ref="B174:J174"/>
    <mergeCell ref="K174:L174"/>
    <mergeCell ref="M174:O174"/>
    <mergeCell ref="B175:J175"/>
    <mergeCell ref="K175:L175"/>
    <mergeCell ref="M175:O175"/>
    <mergeCell ref="K178:L178"/>
    <mergeCell ref="M178:O178"/>
    <mergeCell ref="B178:C178"/>
    <mergeCell ref="D178:I178"/>
    <mergeCell ref="D179:J179"/>
    <mergeCell ref="B163:J163"/>
    <mergeCell ref="K163:L163"/>
    <mergeCell ref="M163:O163"/>
    <mergeCell ref="B91:J91"/>
    <mergeCell ref="K91:L91"/>
    <mergeCell ref="M91:O91"/>
    <mergeCell ref="B92:J92"/>
    <mergeCell ref="K92:L92"/>
    <mergeCell ref="M92:O92"/>
    <mergeCell ref="B93:J93"/>
    <mergeCell ref="K93:L93"/>
    <mergeCell ref="M93:O93"/>
    <mergeCell ref="M87:O87"/>
    <mergeCell ref="B88:J88"/>
    <mergeCell ref="K88:L88"/>
    <mergeCell ref="M88:O88"/>
    <mergeCell ref="B89:J89"/>
    <mergeCell ref="K89:L89"/>
    <mergeCell ref="M89:O89"/>
    <mergeCell ref="B90:J90"/>
    <mergeCell ref="K90:L90"/>
    <mergeCell ref="M90:O90"/>
    <mergeCell ref="B285:E285"/>
    <mergeCell ref="B280:E283"/>
    <mergeCell ref="B8:C10"/>
    <mergeCell ref="O8:P10"/>
    <mergeCell ref="C246:O246"/>
    <mergeCell ref="C247:O247"/>
    <mergeCell ref="C248:O248"/>
    <mergeCell ref="C249:O249"/>
    <mergeCell ref="C250:O250"/>
    <mergeCell ref="C255:O255"/>
    <mergeCell ref="G119:I119"/>
    <mergeCell ref="K119:M119"/>
    <mergeCell ref="N119:P119"/>
    <mergeCell ref="C120:E120"/>
    <mergeCell ref="G120:I120"/>
    <mergeCell ref="K120:M120"/>
    <mergeCell ref="N120:P120"/>
    <mergeCell ref="C121:E121"/>
    <mergeCell ref="G121:I121"/>
    <mergeCell ref="K121:M121"/>
    <mergeCell ref="N121:P121"/>
    <mergeCell ref="C122:E122"/>
    <mergeCell ref="L41:P41"/>
    <mergeCell ref="K87:L87"/>
    <mergeCell ref="G122:I122"/>
    <mergeCell ref="K122:M122"/>
    <mergeCell ref="N122:P122"/>
    <mergeCell ref="C117:E117"/>
    <mergeCell ref="G117:I117"/>
    <mergeCell ref="K117:M117"/>
    <mergeCell ref="N117:P117"/>
    <mergeCell ref="C118:E118"/>
    <mergeCell ref="G118:I118"/>
    <mergeCell ref="K118:M118"/>
    <mergeCell ref="N118:P118"/>
    <mergeCell ref="C119:E119"/>
    <mergeCell ref="B100:J100"/>
    <mergeCell ref="K100:M100"/>
    <mergeCell ref="F101:H101"/>
    <mergeCell ref="M101:O101"/>
    <mergeCell ref="F102:H102"/>
    <mergeCell ref="C116:E116"/>
    <mergeCell ref="G116:I116"/>
    <mergeCell ref="K116:M116"/>
    <mergeCell ref="N116:P116"/>
    <mergeCell ref="M110:P110"/>
    <mergeCell ref="B112:P112"/>
    <mergeCell ref="K114:M114"/>
    <mergeCell ref="N114:P114"/>
    <mergeCell ref="C115:E115"/>
    <mergeCell ref="G115:I115"/>
    <mergeCell ref="K115:M115"/>
    <mergeCell ref="N115:P115"/>
    <mergeCell ref="B98:J98"/>
    <mergeCell ref="K98:L98"/>
    <mergeCell ref="M98:O98"/>
    <mergeCell ref="B99:J99"/>
    <mergeCell ref="K99:L99"/>
    <mergeCell ref="M99:O99"/>
    <mergeCell ref="B85:J85"/>
    <mergeCell ref="K85:L85"/>
    <mergeCell ref="M85:O85"/>
    <mergeCell ref="B86:J86"/>
    <mergeCell ref="K86:L86"/>
    <mergeCell ref="M86:O86"/>
    <mergeCell ref="K94:L94"/>
    <mergeCell ref="M94:O94"/>
    <mergeCell ref="B95:J95"/>
    <mergeCell ref="K95:L95"/>
    <mergeCell ref="M95:O95"/>
    <mergeCell ref="B96:J96"/>
    <mergeCell ref="K96:L96"/>
    <mergeCell ref="M96:O96"/>
    <mergeCell ref="B97:J97"/>
    <mergeCell ref="K97:L97"/>
    <mergeCell ref="M97:O97"/>
    <mergeCell ref="B87:J87"/>
    <mergeCell ref="M79:O79"/>
    <mergeCell ref="B83:J83"/>
    <mergeCell ref="K83:L83"/>
    <mergeCell ref="M83:O83"/>
    <mergeCell ref="B84:J84"/>
    <mergeCell ref="K84:L84"/>
    <mergeCell ref="M84:O84"/>
    <mergeCell ref="B81:J81"/>
    <mergeCell ref="K81:L81"/>
    <mergeCell ref="M81:O81"/>
    <mergeCell ref="B82:J82"/>
    <mergeCell ref="K82:L82"/>
    <mergeCell ref="M82:O82"/>
    <mergeCell ref="B67:J67"/>
    <mergeCell ref="K67:L67"/>
    <mergeCell ref="M67:O67"/>
    <mergeCell ref="B68:J68"/>
    <mergeCell ref="K68:L68"/>
    <mergeCell ref="B72:J72"/>
    <mergeCell ref="K72:L72"/>
    <mergeCell ref="M72:O72"/>
    <mergeCell ref="B80:J80"/>
    <mergeCell ref="K80:L80"/>
    <mergeCell ref="M80:O80"/>
    <mergeCell ref="B70:J70"/>
    <mergeCell ref="K70:L70"/>
    <mergeCell ref="M70:O70"/>
    <mergeCell ref="B71:J71"/>
    <mergeCell ref="K71:L71"/>
    <mergeCell ref="M71:O71"/>
    <mergeCell ref="K79:L79"/>
    <mergeCell ref="M73:O73"/>
    <mergeCell ref="M74:O74"/>
    <mergeCell ref="M75:O75"/>
    <mergeCell ref="M76:O76"/>
    <mergeCell ref="M77:O77"/>
    <mergeCell ref="M78:O78"/>
    <mergeCell ref="S61:S62"/>
    <mergeCell ref="L18:P18"/>
    <mergeCell ref="D19:H19"/>
    <mergeCell ref="L19:P19"/>
    <mergeCell ref="D15:H15"/>
    <mergeCell ref="S27:S30"/>
    <mergeCell ref="D20:H20"/>
    <mergeCell ref="B22:P24"/>
    <mergeCell ref="L28:P28"/>
    <mergeCell ref="L29:P29"/>
    <mergeCell ref="L36:P36"/>
    <mergeCell ref="B38:J39"/>
    <mergeCell ref="L38:P38"/>
    <mergeCell ref="L43:P43"/>
    <mergeCell ref="L44:P44"/>
    <mergeCell ref="L50:P50"/>
    <mergeCell ref="B62:J62"/>
    <mergeCell ref="L46:P46"/>
    <mergeCell ref="L47:P47"/>
    <mergeCell ref="L52:P52"/>
    <mergeCell ref="L53:P53"/>
    <mergeCell ref="B58:P59"/>
    <mergeCell ref="S36:S38"/>
    <mergeCell ref="S50:S52"/>
    <mergeCell ref="K63:L63"/>
    <mergeCell ref="M63:O63"/>
    <mergeCell ref="M68:O68"/>
    <mergeCell ref="B69:J69"/>
    <mergeCell ref="K69:L69"/>
    <mergeCell ref="M69:O69"/>
    <mergeCell ref="J1:L1"/>
    <mergeCell ref="M1:P1"/>
    <mergeCell ref="R27:R30"/>
    <mergeCell ref="L34:P34"/>
    <mergeCell ref="E5:P5"/>
    <mergeCell ref="E2:P2"/>
    <mergeCell ref="E3:P3"/>
    <mergeCell ref="E4:P4"/>
    <mergeCell ref="D13:H13"/>
    <mergeCell ref="L13:P13"/>
    <mergeCell ref="D14:H14"/>
    <mergeCell ref="L14:P14"/>
    <mergeCell ref="E7:P7"/>
    <mergeCell ref="D18:H18"/>
    <mergeCell ref="E6:P6"/>
    <mergeCell ref="B66:J66"/>
    <mergeCell ref="K66:L66"/>
    <mergeCell ref="M66:O66"/>
    <mergeCell ref="H148:J148"/>
    <mergeCell ref="K148:M148"/>
    <mergeCell ref="N148:P148"/>
    <mergeCell ref="E152:G152"/>
    <mergeCell ref="H152:J152"/>
    <mergeCell ref="N134:P134"/>
    <mergeCell ref="B61:J61"/>
    <mergeCell ref="K61:L61"/>
    <mergeCell ref="M61:O61"/>
    <mergeCell ref="G123:I123"/>
    <mergeCell ref="K123:M123"/>
    <mergeCell ref="N123:P123"/>
    <mergeCell ref="N124:P124"/>
    <mergeCell ref="C123:E123"/>
    <mergeCell ref="B139:P140"/>
    <mergeCell ref="N127:P127"/>
    <mergeCell ref="B64:J64"/>
    <mergeCell ref="K64:L64"/>
    <mergeCell ref="M64:O64"/>
    <mergeCell ref="B65:J65"/>
    <mergeCell ref="K65:M65"/>
    <mergeCell ref="K62:L62"/>
    <mergeCell ref="M62:O62"/>
    <mergeCell ref="B63:J63"/>
    <mergeCell ref="B137:I137"/>
    <mergeCell ref="B133:L133"/>
    <mergeCell ref="O133:P133"/>
    <mergeCell ref="H144:J144"/>
    <mergeCell ref="K144:M144"/>
    <mergeCell ref="N144:P144"/>
    <mergeCell ref="H146:J146"/>
    <mergeCell ref="K146:M146"/>
    <mergeCell ref="N146:P146"/>
    <mergeCell ref="N152:P152"/>
    <mergeCell ref="B161:J161"/>
    <mergeCell ref="M161:O161"/>
    <mergeCell ref="B162:J162"/>
    <mergeCell ref="K162:L162"/>
    <mergeCell ref="M162:O162"/>
    <mergeCell ref="B157:J157"/>
    <mergeCell ref="K157:L157"/>
    <mergeCell ref="M157:O157"/>
    <mergeCell ref="B158:J158"/>
    <mergeCell ref="K158:L158"/>
    <mergeCell ref="M158:O158"/>
    <mergeCell ref="B159:J159"/>
    <mergeCell ref="K159:L159"/>
    <mergeCell ref="M159:O159"/>
    <mergeCell ref="B160:J160"/>
    <mergeCell ref="K160:L160"/>
    <mergeCell ref="M160:O160"/>
    <mergeCell ref="K161:L161"/>
    <mergeCell ref="M271:P271"/>
    <mergeCell ref="C267:K268"/>
    <mergeCell ref="M268:P268"/>
    <mergeCell ref="M225:P225"/>
    <mergeCell ref="M226:P226"/>
    <mergeCell ref="B263:P265"/>
    <mergeCell ref="B73:J73"/>
    <mergeCell ref="B74:J74"/>
    <mergeCell ref="B75:J75"/>
    <mergeCell ref="B76:J76"/>
    <mergeCell ref="B77:J77"/>
    <mergeCell ref="B78:J78"/>
    <mergeCell ref="B79:J79"/>
    <mergeCell ref="K73:L73"/>
    <mergeCell ref="K74:L74"/>
    <mergeCell ref="K75:L75"/>
    <mergeCell ref="K76:L76"/>
    <mergeCell ref="K77:L77"/>
    <mergeCell ref="K78:L78"/>
    <mergeCell ref="B171:J171"/>
    <mergeCell ref="K171:L171"/>
    <mergeCell ref="K152:M152"/>
    <mergeCell ref="K165:L165"/>
    <mergeCell ref="M165:O165"/>
    <mergeCell ref="B185:H185"/>
    <mergeCell ref="I185:J185"/>
    <mergeCell ref="K185:L185"/>
    <mergeCell ref="M185:O185"/>
    <mergeCell ref="B186:H186"/>
    <mergeCell ref="I186:J186"/>
    <mergeCell ref="K186:L186"/>
    <mergeCell ref="M186:O186"/>
    <mergeCell ref="B187:H187"/>
    <mergeCell ref="I187:J187"/>
    <mergeCell ref="K187:L187"/>
    <mergeCell ref="M187:O187"/>
    <mergeCell ref="M229:P229"/>
    <mergeCell ref="B188:H188"/>
    <mergeCell ref="I188:J188"/>
    <mergeCell ref="K188:L188"/>
    <mergeCell ref="M188:O188"/>
    <mergeCell ref="B189:H189"/>
    <mergeCell ref="I189:J189"/>
    <mergeCell ref="K189:L189"/>
    <mergeCell ref="M189:O189"/>
    <mergeCell ref="K190:L190"/>
    <mergeCell ref="M190:O190"/>
    <mergeCell ref="B191:H191"/>
    <mergeCell ref="I191:J191"/>
    <mergeCell ref="K191:L191"/>
    <mergeCell ref="M191:O191"/>
    <mergeCell ref="B192:H192"/>
    <mergeCell ref="I192:J192"/>
    <mergeCell ref="K192:L192"/>
    <mergeCell ref="M192:O192"/>
    <mergeCell ref="B190:H190"/>
    <mergeCell ref="I190:J190"/>
    <mergeCell ref="B193:H193"/>
    <mergeCell ref="I193:J193"/>
    <mergeCell ref="K193:L193"/>
    <mergeCell ref="C253:O253"/>
    <mergeCell ref="M180:O180"/>
    <mergeCell ref="S4:S5"/>
    <mergeCell ref="S7:S11"/>
    <mergeCell ref="H150:J150"/>
    <mergeCell ref="K150:M150"/>
    <mergeCell ref="N150:P150"/>
    <mergeCell ref="C251:O251"/>
    <mergeCell ref="B168:J168"/>
    <mergeCell ref="K168:L168"/>
    <mergeCell ref="M168:O168"/>
    <mergeCell ref="B169:J169"/>
    <mergeCell ref="K169:L169"/>
    <mergeCell ref="M169:O169"/>
    <mergeCell ref="B170:J170"/>
    <mergeCell ref="K170:L170"/>
    <mergeCell ref="B164:J164"/>
    <mergeCell ref="K164:L164"/>
    <mergeCell ref="M164:O164"/>
    <mergeCell ref="M170:O170"/>
    <mergeCell ref="B165:J165"/>
    <mergeCell ref="S66:S70"/>
    <mergeCell ref="M227:P227"/>
    <mergeCell ref="M228:P228"/>
    <mergeCell ref="C254:O254"/>
    <mergeCell ref="M223:P223"/>
    <mergeCell ref="F306:H306"/>
    <mergeCell ref="B306:E306"/>
    <mergeCell ref="S53:S55"/>
    <mergeCell ref="L301:O301"/>
    <mergeCell ref="L302:O302"/>
    <mergeCell ref="L303:O303"/>
    <mergeCell ref="F304:H304"/>
    <mergeCell ref="I304:K304"/>
    <mergeCell ref="F305:H305"/>
    <mergeCell ref="B305:E305"/>
    <mergeCell ref="F301:H301"/>
    <mergeCell ref="F302:H302"/>
    <mergeCell ref="F303:H303"/>
    <mergeCell ref="I301:K301"/>
    <mergeCell ref="I302:K302"/>
    <mergeCell ref="I303:K303"/>
    <mergeCell ref="B301:E301"/>
    <mergeCell ref="B302:E302"/>
    <mergeCell ref="B303:E303"/>
    <mergeCell ref="S127:S128"/>
    <mergeCell ref="S210:S211"/>
    <mergeCell ref="C252:O252"/>
  </mergeCells>
  <conditionalFormatting sqref="C241">
    <cfRule type="expression" dxfId="33" priority="33">
      <formula>$B$241&gt;0</formula>
    </cfRule>
  </conditionalFormatting>
  <conditionalFormatting sqref="C242">
    <cfRule type="expression" dxfId="32" priority="34">
      <formula>$B$242&gt;0</formula>
    </cfRule>
  </conditionalFormatting>
  <conditionalFormatting sqref="C243">
    <cfRule type="expression" dxfId="31" priority="35">
      <formula>$B$243&gt;0</formula>
    </cfRule>
  </conditionalFormatting>
  <conditionalFormatting sqref="C244">
    <cfRule type="expression" dxfId="30" priority="2">
      <formula>$B$244&gt;0</formula>
    </cfRule>
  </conditionalFormatting>
  <conditionalFormatting sqref="B129:P130">
    <cfRule type="containsText" dxfId="29" priority="18" operator="containsText" text="Vul">
      <formula>NOT(ISERROR(SEARCH("Vul",B129)))</formula>
    </cfRule>
  </conditionalFormatting>
  <conditionalFormatting sqref="B212:P213">
    <cfRule type="containsText" dxfId="28" priority="17" operator="containsText" text="Vul">
      <formula>NOT(ISERROR(SEARCH("Vul",B212)))</formula>
    </cfRule>
  </conditionalFormatting>
  <conditionalFormatting sqref="M216">
    <cfRule type="cellIs" dxfId="27" priority="16" operator="equal">
      <formula>"►"</formula>
    </cfRule>
  </conditionalFormatting>
  <conditionalFormatting sqref="B216:L216">
    <cfRule type="containsText" dxfId="26" priority="15" operator="containsText" text="Vul">
      <formula>NOT(ISERROR(SEARCH("Vul",B216)))</formula>
    </cfRule>
  </conditionalFormatting>
  <conditionalFormatting sqref="N216:P216">
    <cfRule type="notContainsBlanks" dxfId="25" priority="14">
      <formula>LEN(TRIM(N216))&gt;0</formula>
    </cfRule>
  </conditionalFormatting>
  <conditionalFormatting sqref="M133">
    <cfRule type="cellIs" dxfId="24" priority="13" operator="equal">
      <formula>"►"</formula>
    </cfRule>
  </conditionalFormatting>
  <conditionalFormatting sqref="B133:L133">
    <cfRule type="containsText" dxfId="23" priority="12" operator="containsText" text="Vul">
      <formula>NOT(ISERROR(SEARCH("Vul",B133)))</formula>
    </cfRule>
  </conditionalFormatting>
  <conditionalFormatting sqref="O133:P133">
    <cfRule type="notContainsBlanks" dxfId="22" priority="20">
      <formula>LEN(TRIM(O133))&gt;0</formula>
    </cfRule>
  </conditionalFormatting>
  <conditionalFormatting sqref="N134:P134">
    <cfRule type="expression" dxfId="21" priority="9">
      <formula>$N$127="JA"</formula>
    </cfRule>
  </conditionalFormatting>
  <conditionalFormatting sqref="M274:P274">
    <cfRule type="notContainsBlanks" dxfId="20" priority="8">
      <formula>LEN(TRIM(M274))&gt;0</formula>
    </cfRule>
  </conditionalFormatting>
  <conditionalFormatting sqref="K52">
    <cfRule type="containsText" dxfId="19" priority="4" operator="containsText" text="FOUT">
      <formula>NOT(ISERROR(SEARCH("FOUT",K52)))</formula>
    </cfRule>
  </conditionalFormatting>
  <conditionalFormatting sqref="C245">
    <cfRule type="expression" dxfId="18" priority="37">
      <formula>$B$245&gt;0</formula>
    </cfRule>
  </conditionalFormatting>
  <dataValidations xWindow="535" yWindow="420" count="16">
    <dataValidation allowBlank="1" showInputMessage="1" showErrorMessage="1" prompt="Straatnaam en huisnummer" sqref="D14:H14 D19:H19" xr:uid="{00000000-0002-0000-0000-000000000000}"/>
    <dataValidation allowBlank="1" showInputMessage="1" showErrorMessage="1" prompt="Postnummer en stad" sqref="L14:P14 L19:P19" xr:uid="{00000000-0002-0000-0000-000001000000}"/>
    <dataValidation allowBlank="1" showInputMessage="1" showErrorMessage="1" prompt="Voor rechtspersoon: geef rechtsvorm en naam_x000a__x000a_Voor natuurlijke persoon: geef voornaam en naam" sqref="E2:P2" xr:uid="{00000000-0002-0000-0000-000002000000}"/>
    <dataValidation allowBlank="1" showInputMessage="1" showErrorMessage="1" prompt="Voer geen 0 in en gebruik geen scheidingspunten._x000a__x000a_bvb. KBO = 0123.456.789_x000a__x000a_Voer in als 123456789" sqref="E5:P5" xr:uid="{00000000-0002-0000-0000-000003000000}"/>
    <dataValidation allowBlank="1" showInputMessage="1" showErrorMessage="1" prompt="Geef de datum in volgens het formaat_x000a__x000a_dd/mm/jjjj" sqref="E6:P6" xr:uid="{00000000-0002-0000-0000-000004000000}"/>
    <dataValidation allowBlank="1" showInputMessage="1" showErrorMessage="1" prompt="Voornaam en naam._x000a__x000a_Indien er meerdere zijn, scheiden met &quot;-&quot;." sqref="E7:P7" xr:uid="{00000000-0002-0000-0000-000005000000}"/>
    <dataValidation type="list" allowBlank="1" showInputMessage="1" showErrorMessage="1" sqref="L34:P34 L36:P36 L38:P38 L43:P44 L41:P41 L50:P50" xr:uid="{00000000-0002-0000-0000-000006000000}">
      <formula1>"JA,NEEN"</formula1>
    </dataValidation>
    <dataValidation type="list" allowBlank="1" showInputMessage="1" showErrorMessage="1" sqref="L52:P52" xr:uid="{00000000-0002-0000-0000-000007000000}">
      <formula1>"BTW-plichtige onderneming,NIET BTW-plichtige onderneming"</formula1>
    </dataValidation>
    <dataValidation allowBlank="1" showInputMessage="1" showErrorMessage="1" prompt="Geef het percentage ten belope waarvan de BTW verlegbaar is._x000a__x000a_Geef geen %-teken in._x000a__x000a_Is de BTW volledig verlegbaar vul dan 100 in._x000a_Is de BTW niet verlegbaar vul dan 0 in" sqref="L53:P53" xr:uid="{00000000-0002-0000-0000-000008000000}"/>
    <dataValidation type="list" allowBlank="1" showInputMessage="1" showErrorMessage="1" error="gebruik alleen een &quot;x&quot; om aan te duiden dat een actiefbestanddeel niet werd geïnd via een boedelrekenening." prompt="Gebruik een &quot;x&quot; om aan te duiden dat een actiefbestanddeel niet werd geïnd via een boedelrekenening._x000a__x000a_Indien u een ingevoerde X wil verwijderen, selecteer dan de cel en druk de knop &quot;delete&quot;." sqref="P66:P99" xr:uid="{00000000-0002-0000-0000-000009000000}">
      <formula1>"X"</formula1>
    </dataValidation>
    <dataValidation allowBlank="1" showInputMessage="1" showErrorMessage="1" errorTitle="Datum" error="_x000a_Geef de datum in het formaat: dd/mm/jjjj_x000a__x000a_bv. 1 februari 1999_x000a__x000a_ingeven als: 01/02/1999" promptTitle="Datum" prompt="_x000a_Geef de datum in het formaat: dd/mm/jjjj_x000a__x000a_bv. 1 februari 1999_x000a__x000a_ingeven als: 01/02/1999" sqref="B285:E285" xr:uid="{00000000-0002-0000-0000-00000A000000}"/>
    <dataValidation type="list" showInputMessage="1" showErrorMessage="1" sqref="N127 N210" xr:uid="{00000000-0002-0000-0000-00000B000000}">
      <formula1>"JA,NEEN"</formula1>
    </dataValidation>
    <dataValidation type="list" allowBlank="1" showInputMessage="1" showErrorMessage="1" error="Gebruik een &quot;x&quot; om aan te duiden dat een GK3 (nog) niet werd betaald via een boedelrekenening." prompt="Gebruik een &quot;x&quot; om aan te duiden dat een GK3 (nog) niet werd betaald via een boedelrekenening._x000a__x000a_Indien u een ingevoerde X wil verwijderen, selecteer dan de cel en druk de knop &quot;delete&quot;." sqref="P186:P206 P158:P177" xr:uid="{00000000-0002-0000-0000-00000C000000}">
      <formula1>"X"</formula1>
    </dataValidation>
    <dataValidation type="decimal" allowBlank="1" showInputMessage="1" showErrorMessage="1" error="Geef een coëfficiënt die beantwoordt aan de uitleg die in het gele kader verschijnt." prompt="Geef de voorgestelde correctiecoëfficient in._x000a__x000a_Deze coëfficiënt is normalerwijze groter dan 1 doch verplicht kleiner dan of gelijk  aan 1,40." sqref="O133:P133" xr:uid="{00000000-0002-0000-0000-00000D000000}">
      <formula1>1.01</formula1>
      <formula2>1.4</formula2>
    </dataValidation>
    <dataValidation type="whole" allowBlank="1" showInputMessage="1" showErrorMessage="1" error="Geef het jaartal, dat het eerste kenmerk van het F-nummer vormt, in vier karakters in." prompt="Geef het jaartal, dat het eerste kenmerk van het F-nummer vormt, in vier karakters in." sqref="E1:F1" xr:uid="{00000000-0002-0000-0000-00000E000000}">
      <formula1>1970</formula1>
      <formula2>2033</formula2>
    </dataValidation>
    <dataValidation type="whole" allowBlank="1" showInputMessage="1" showErrorMessage="1" error="Geef het volgnummer, dat het tweedee kenmerk van het F-nummer vormt. Geef enkel de cijfers andere dan 0 in." prompt="Geef het volgnummer, dat het tweede kenmerk van het F-nummer vormt. Geef enkel de cijfers andere dan 0 in. Excel past het nummer automatisch aan naar een vier-karakter-nummer._x000a__x000a_bv. volgnummer 0015 ingeven als 15" sqref="G1:H1" xr:uid="{00000000-0002-0000-0000-00000F000000}">
      <formula1>1</formula1>
      <formula2>9999</formula2>
    </dataValidation>
  </dataValidations>
  <pageMargins left="0.59055118110236227" right="0.27559055118110237" top="0.43307086614173229" bottom="0.43307086614173229" header="0.15748031496062992" footer="0.15748031496062992"/>
  <pageSetup orientation="portrait" r:id="rId1"/>
  <headerFooter>
    <oddFooter>&amp;R&amp;"Arial,Standaard"&amp;9p. &amp;P van &amp;N</oddFooter>
  </headerFooter>
  <rowBreaks count="5" manualBreakCount="5">
    <brk id="54" max="16" man="1"/>
    <brk id="104" max="16" man="1"/>
    <brk id="154" max="16" man="1"/>
    <brk id="208" max="16" man="1"/>
    <brk id="257" max="16" man="1"/>
  </rowBreaks>
  <drawing r:id="rId2"/>
  <picture r:id="rId3"/>
  <extLst>
    <ext xmlns:x14="http://schemas.microsoft.com/office/spreadsheetml/2009/9/main" uri="{78C0D931-6437-407d-A8EE-F0AAD7539E65}">
      <x14:conditionalFormattings>
        <x14:conditionalFormatting xmlns:xm="http://schemas.microsoft.com/office/excel/2006/main">
          <x14:cfRule type="expression" priority="1" id="{00000000-000E-0000-0000-000002000000}">
            <xm:f>Blad2!$C$90235&gt;Blad2!$B$90235</xm:f>
            <x14:dxf>
              <font>
                <strike/>
                <color theme="0"/>
              </font>
              <fill>
                <patternFill>
                  <bgColor theme="0"/>
                </patternFill>
              </fill>
              <border>
                <left style="thin">
                  <color theme="0"/>
                </left>
                <right style="thin">
                  <color theme="0"/>
                </right>
                <top style="thin">
                  <color theme="0"/>
                </top>
                <bottom style="thin">
                  <color theme="0"/>
                </bottom>
                <vertical/>
                <horizontal/>
              </border>
            </x14:dxf>
          </x14:cfRule>
          <xm:sqref>A1:XFD1048576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T1048576"/>
  <sheetViews>
    <sheetView showGridLines="0" zoomScaleNormal="100" workbookViewId="0">
      <selection activeCell="E1" sqref="E1:F1"/>
    </sheetView>
  </sheetViews>
  <sheetFormatPr defaultColWidth="0" defaultRowHeight="13.9" customHeight="1" x14ac:dyDescent="0.25"/>
  <cols>
    <col min="1" max="1" width="2.7109375" style="159" customWidth="1"/>
    <col min="2" max="17" width="5.7109375" style="148" customWidth="1"/>
    <col min="18" max="18" width="5.7109375" style="149" customWidth="1"/>
    <col min="19" max="19" width="52.28515625" style="151" customWidth="1"/>
    <col min="20" max="20" width="5.7109375" style="148" customWidth="1"/>
    <col min="21" max="16384" width="5.7109375" style="148" hidden="1"/>
  </cols>
  <sheetData>
    <row r="1" spans="1:20" s="2" customFormat="1" ht="13.9" customHeight="1" x14ac:dyDescent="0.25">
      <c r="A1" s="34" t="str">
        <f>IF(OR(ISBLANK(E1),ISBLANK(M1)),"►","")</f>
        <v>►</v>
      </c>
      <c r="B1" s="131" t="s">
        <v>0</v>
      </c>
      <c r="C1" s="132"/>
      <c r="D1" s="133"/>
      <c r="E1" s="425"/>
      <c r="F1" s="426"/>
      <c r="G1" s="427"/>
      <c r="H1" s="428"/>
      <c r="I1" s="117"/>
      <c r="J1" s="329" t="s">
        <v>5</v>
      </c>
      <c r="K1" s="330"/>
      <c r="L1" s="331"/>
      <c r="M1" s="332"/>
      <c r="N1" s="332"/>
      <c r="O1" s="332"/>
      <c r="P1" s="333"/>
      <c r="R1" s="149"/>
      <c r="S1" s="36" t="s">
        <v>203</v>
      </c>
      <c r="T1" s="148"/>
    </row>
    <row r="2" spans="1:20" s="2" customFormat="1" ht="13.9" customHeight="1" x14ac:dyDescent="0.25">
      <c r="A2" s="34" t="str">
        <f t="shared" ref="A2:A7" si="0">IF(ISBLANK(E2),"►","")</f>
        <v>►</v>
      </c>
      <c r="B2" s="37" t="s">
        <v>1</v>
      </c>
      <c r="C2" s="38"/>
      <c r="D2" s="39"/>
      <c r="E2" s="340"/>
      <c r="F2" s="340"/>
      <c r="G2" s="340"/>
      <c r="H2" s="340"/>
      <c r="I2" s="340"/>
      <c r="J2" s="340"/>
      <c r="K2" s="340"/>
      <c r="L2" s="340"/>
      <c r="M2" s="340"/>
      <c r="N2" s="340"/>
      <c r="O2" s="340"/>
      <c r="P2" s="341"/>
      <c r="R2" s="150"/>
      <c r="S2" s="36" t="s">
        <v>18</v>
      </c>
      <c r="T2" s="148"/>
    </row>
    <row r="3" spans="1:20" s="2" customFormat="1" ht="13.9" customHeight="1" x14ac:dyDescent="0.25">
      <c r="A3" s="34" t="str">
        <f t="shared" si="0"/>
        <v>►</v>
      </c>
      <c r="B3" s="40" t="s">
        <v>2</v>
      </c>
      <c r="C3" s="41"/>
      <c r="D3" s="42"/>
      <c r="E3" s="342"/>
      <c r="F3" s="342"/>
      <c r="G3" s="342"/>
      <c r="H3" s="342"/>
      <c r="I3" s="342"/>
      <c r="J3" s="342"/>
      <c r="K3" s="342"/>
      <c r="L3" s="342"/>
      <c r="M3" s="342"/>
      <c r="N3" s="342"/>
      <c r="O3" s="342"/>
      <c r="P3" s="343"/>
      <c r="R3" s="149"/>
      <c r="S3" s="151"/>
      <c r="T3" s="148"/>
    </row>
    <row r="4" spans="1:20" s="2" customFormat="1" ht="13.9" customHeight="1" x14ac:dyDescent="0.25">
      <c r="A4" s="34" t="str">
        <f t="shared" si="0"/>
        <v>►</v>
      </c>
      <c r="B4" s="40" t="s">
        <v>204</v>
      </c>
      <c r="C4" s="41"/>
      <c r="D4" s="42"/>
      <c r="E4" s="342"/>
      <c r="F4" s="342"/>
      <c r="G4" s="342"/>
      <c r="H4" s="342"/>
      <c r="I4" s="342"/>
      <c r="J4" s="342"/>
      <c r="K4" s="342"/>
      <c r="L4" s="342"/>
      <c r="M4" s="342"/>
      <c r="N4" s="342"/>
      <c r="O4" s="342"/>
      <c r="P4" s="343"/>
      <c r="R4" s="149"/>
      <c r="S4" s="241" t="s">
        <v>178</v>
      </c>
      <c r="T4" s="148"/>
    </row>
    <row r="5" spans="1:20" s="2" customFormat="1" ht="13.9" customHeight="1" x14ac:dyDescent="0.25">
      <c r="A5" s="34" t="str">
        <f t="shared" si="0"/>
        <v>►</v>
      </c>
      <c r="B5" s="40" t="s">
        <v>7</v>
      </c>
      <c r="C5" s="41"/>
      <c r="D5" s="42"/>
      <c r="E5" s="338"/>
      <c r="F5" s="338"/>
      <c r="G5" s="338"/>
      <c r="H5" s="338"/>
      <c r="I5" s="338"/>
      <c r="J5" s="338"/>
      <c r="K5" s="338"/>
      <c r="L5" s="338"/>
      <c r="M5" s="338"/>
      <c r="N5" s="338"/>
      <c r="O5" s="338"/>
      <c r="P5" s="339"/>
      <c r="R5" s="150"/>
      <c r="S5" s="245"/>
      <c r="T5" s="148"/>
    </row>
    <row r="6" spans="1:20" s="2" customFormat="1" ht="13.9" customHeight="1" x14ac:dyDescent="0.25">
      <c r="A6" s="34" t="str">
        <f t="shared" si="0"/>
        <v>►</v>
      </c>
      <c r="B6" s="40" t="s">
        <v>3</v>
      </c>
      <c r="C6" s="41"/>
      <c r="D6" s="42"/>
      <c r="E6" s="351"/>
      <c r="F6" s="342"/>
      <c r="G6" s="342"/>
      <c r="H6" s="342"/>
      <c r="I6" s="342"/>
      <c r="J6" s="342"/>
      <c r="K6" s="342"/>
      <c r="L6" s="342"/>
      <c r="M6" s="342"/>
      <c r="N6" s="342"/>
      <c r="O6" s="342"/>
      <c r="P6" s="343"/>
      <c r="R6" s="150"/>
      <c r="S6" s="152"/>
      <c r="T6" s="148"/>
    </row>
    <row r="7" spans="1:20" s="2" customFormat="1" ht="13.9" customHeight="1" x14ac:dyDescent="0.25">
      <c r="A7" s="34" t="str">
        <f t="shared" si="0"/>
        <v>►</v>
      </c>
      <c r="B7" s="125" t="s">
        <v>4</v>
      </c>
      <c r="C7" s="126"/>
      <c r="D7" s="127"/>
      <c r="E7" s="348"/>
      <c r="F7" s="348"/>
      <c r="G7" s="348"/>
      <c r="H7" s="348"/>
      <c r="I7" s="348"/>
      <c r="J7" s="348"/>
      <c r="K7" s="348"/>
      <c r="L7" s="348"/>
      <c r="M7" s="348"/>
      <c r="N7" s="348"/>
      <c r="O7" s="348"/>
      <c r="P7" s="349"/>
      <c r="R7" s="150"/>
      <c r="S7" s="241" t="s">
        <v>177</v>
      </c>
      <c r="T7" s="148"/>
    </row>
    <row r="8" spans="1:20" s="2" customFormat="1" ht="13.9" customHeight="1" x14ac:dyDescent="0.25">
      <c r="A8" s="34"/>
      <c r="B8" s="408" t="str">
        <f>IF(COUNTIF(A1:A202,"►")&gt;0,"û","")</f>
        <v>û</v>
      </c>
      <c r="C8" s="408"/>
      <c r="D8" s="43"/>
      <c r="I8" s="205" t="str">
        <f>VZ_Tax_80_XX171!I8</f>
        <v>V.2024.07.03-27</v>
      </c>
      <c r="O8" s="408" t="str">
        <f>IF(COUNTIF(A1:A202,"►")&gt;0,"û","")</f>
        <v>û</v>
      </c>
      <c r="P8" s="408"/>
      <c r="R8" s="149"/>
      <c r="S8" s="457"/>
      <c r="T8" s="148"/>
    </row>
    <row r="9" spans="1:20" s="2" customFormat="1" ht="13.9" customHeight="1" x14ac:dyDescent="0.25">
      <c r="A9" s="34"/>
      <c r="B9" s="409"/>
      <c r="C9" s="409"/>
      <c r="D9" s="44"/>
      <c r="I9" s="45" t="s">
        <v>8</v>
      </c>
      <c r="O9" s="409"/>
      <c r="P9" s="409"/>
      <c r="R9" s="149"/>
      <c r="S9" s="457"/>
      <c r="T9" s="148"/>
    </row>
    <row r="10" spans="1:20" s="2" customFormat="1" ht="13.9" customHeight="1" x14ac:dyDescent="0.25">
      <c r="A10" s="34"/>
      <c r="B10" s="409"/>
      <c r="C10" s="409"/>
      <c r="D10" s="44"/>
      <c r="I10" s="33" t="str">
        <f>IF(ISBLANK(E6),"?",
IF(E6&lt;43221,"artikel 33 F.W.","artikel XX.145 WER")&amp;" na realisatie onroerend goed")</f>
        <v>?</v>
      </c>
      <c r="O10" s="409"/>
      <c r="P10" s="409"/>
      <c r="R10" s="149"/>
      <c r="S10" s="457"/>
      <c r="T10" s="148"/>
    </row>
    <row r="11" spans="1:20" s="2" customFormat="1" ht="13.9" customHeight="1" x14ac:dyDescent="0.25">
      <c r="A11" s="34"/>
      <c r="B11" s="46"/>
      <c r="C11" s="46"/>
      <c r="D11" s="44"/>
      <c r="I11" s="33" t="str">
        <f>"Aan de Ondernemingsrechtbank Gent"&amp;IF(E6&lt;43221," en aan de rechter-commissaris","")</f>
        <v>Aan de Ondernemingsrechtbank Gent en aan de rechter-commissaris</v>
      </c>
      <c r="R11" s="149"/>
      <c r="S11" s="457"/>
      <c r="T11" s="148"/>
    </row>
    <row r="12" spans="1:20" s="2" customFormat="1" ht="13.9" customHeight="1" x14ac:dyDescent="0.25">
      <c r="A12" s="34"/>
      <c r="B12" s="46"/>
      <c r="C12" s="46"/>
      <c r="D12" s="46"/>
      <c r="R12" s="149"/>
      <c r="S12" s="153"/>
      <c r="T12" s="148"/>
    </row>
    <row r="13" spans="1:20" s="2" customFormat="1" ht="13.9" customHeight="1" x14ac:dyDescent="0.25">
      <c r="A13" s="34" t="str">
        <f>IF(OR(ISBLANK(D13),ISBLANK(L13)),"►","")</f>
        <v>►</v>
      </c>
      <c r="B13" s="53" t="s">
        <v>10</v>
      </c>
      <c r="C13" s="53"/>
      <c r="D13" s="344"/>
      <c r="E13" s="344"/>
      <c r="F13" s="344"/>
      <c r="G13" s="344"/>
      <c r="H13" s="345"/>
      <c r="I13" s="60"/>
      <c r="J13" s="58" t="s">
        <v>9</v>
      </c>
      <c r="K13" s="60"/>
      <c r="L13" s="344"/>
      <c r="M13" s="344"/>
      <c r="N13" s="344"/>
      <c r="O13" s="344"/>
      <c r="P13" s="344"/>
      <c r="R13" s="149"/>
      <c r="S13" s="154"/>
      <c r="T13" s="148"/>
    </row>
    <row r="14" spans="1:20" s="2" customFormat="1" ht="13.9" customHeight="1" x14ac:dyDescent="0.25">
      <c r="A14" s="34" t="str">
        <f>IF(OR(ISBLANK(D14),ISBLANK(L14)),"►","")</f>
        <v>►</v>
      </c>
      <c r="B14" s="53" t="s">
        <v>11</v>
      </c>
      <c r="C14" s="53"/>
      <c r="D14" s="346"/>
      <c r="E14" s="346"/>
      <c r="F14" s="346"/>
      <c r="G14" s="346"/>
      <c r="H14" s="347"/>
      <c r="I14" s="60"/>
      <c r="J14" s="53" t="s">
        <v>193</v>
      </c>
      <c r="K14" s="53"/>
      <c r="L14" s="346"/>
      <c r="M14" s="346"/>
      <c r="N14" s="346"/>
      <c r="O14" s="346"/>
      <c r="P14" s="346"/>
      <c r="R14" s="196" t="s">
        <v>6</v>
      </c>
      <c r="S14" s="158" t="s">
        <v>205</v>
      </c>
      <c r="T14" s="148"/>
    </row>
    <row r="15" spans="1:20" s="2" customFormat="1" ht="13.9" customHeight="1" x14ac:dyDescent="0.25">
      <c r="A15" s="34"/>
      <c r="B15" s="59" t="s">
        <v>15</v>
      </c>
      <c r="C15" s="60"/>
      <c r="D15" s="347"/>
      <c r="E15" s="353"/>
      <c r="F15" s="353"/>
      <c r="G15" s="353"/>
      <c r="H15" s="353"/>
      <c r="I15" s="60"/>
      <c r="J15" s="61"/>
      <c r="K15" s="61"/>
      <c r="L15" s="61"/>
      <c r="M15" s="61"/>
      <c r="N15" s="61"/>
      <c r="O15" s="61"/>
      <c r="P15" s="61"/>
      <c r="R15" s="161"/>
      <c r="S15" s="158"/>
      <c r="T15" s="148"/>
    </row>
    <row r="16" spans="1:20" s="2" customFormat="1" ht="13.9" customHeight="1" x14ac:dyDescent="0.25">
      <c r="A16" s="34"/>
      <c r="B16" s="61"/>
      <c r="C16" s="61"/>
      <c r="D16" s="61"/>
      <c r="E16" s="61"/>
      <c r="F16" s="61"/>
      <c r="G16" s="61"/>
      <c r="H16" s="61"/>
      <c r="I16" s="61"/>
      <c r="J16" s="61"/>
      <c r="K16" s="61"/>
      <c r="L16" s="61"/>
      <c r="M16" s="61"/>
      <c r="N16" s="61"/>
      <c r="O16" s="61"/>
      <c r="P16" s="61"/>
      <c r="R16" s="161"/>
      <c r="S16" s="158"/>
      <c r="T16" s="148"/>
    </row>
    <row r="17" spans="1:20" s="2" customFormat="1" ht="13.9" customHeight="1" x14ac:dyDescent="0.25">
      <c r="A17" s="34" t="str">
        <f>IF(OR(ISBLANK(D17),ISBLANK(L17)),"►","")</f>
        <v/>
      </c>
      <c r="B17" s="58" t="s">
        <v>12</v>
      </c>
      <c r="C17" s="60"/>
      <c r="D17" s="350" t="s">
        <v>13</v>
      </c>
      <c r="E17" s="350"/>
      <c r="F17" s="350"/>
      <c r="G17" s="350"/>
      <c r="H17" s="350"/>
      <c r="I17" s="41"/>
      <c r="J17" s="58" t="s">
        <v>9</v>
      </c>
      <c r="K17" s="60"/>
      <c r="L17" s="350" t="s">
        <v>13</v>
      </c>
      <c r="M17" s="350"/>
      <c r="N17" s="350"/>
      <c r="O17" s="350"/>
      <c r="P17" s="352"/>
      <c r="R17" s="196" t="s">
        <v>6</v>
      </c>
      <c r="S17" s="158" t="s">
        <v>14</v>
      </c>
      <c r="T17" s="148"/>
    </row>
    <row r="18" spans="1:20" s="2" customFormat="1" ht="13.9" customHeight="1" x14ac:dyDescent="0.25">
      <c r="A18" s="34" t="str">
        <f>IF(OR(ISBLANK(D18),ISBLANK(L18)),"►","")</f>
        <v/>
      </c>
      <c r="B18" s="58" t="s">
        <v>11</v>
      </c>
      <c r="C18" s="60"/>
      <c r="D18" s="353" t="s">
        <v>13</v>
      </c>
      <c r="E18" s="353"/>
      <c r="F18" s="353"/>
      <c r="G18" s="353"/>
      <c r="H18" s="353"/>
      <c r="I18" s="41"/>
      <c r="J18" s="58" t="s">
        <v>193</v>
      </c>
      <c r="K18" s="60"/>
      <c r="L18" s="353" t="s">
        <v>13</v>
      </c>
      <c r="M18" s="353"/>
      <c r="N18" s="353"/>
      <c r="O18" s="353"/>
      <c r="P18" s="354"/>
      <c r="R18" s="161"/>
      <c r="S18" s="158"/>
      <c r="T18" s="148"/>
    </row>
    <row r="19" spans="1:20" s="2" customFormat="1" ht="13.9" customHeight="1" x14ac:dyDescent="0.25">
      <c r="A19" s="34"/>
      <c r="B19" s="58" t="s">
        <v>15</v>
      </c>
      <c r="C19" s="60"/>
      <c r="D19" s="353" t="s">
        <v>13</v>
      </c>
      <c r="E19" s="353"/>
      <c r="F19" s="353"/>
      <c r="G19" s="353"/>
      <c r="H19" s="353"/>
      <c r="I19" s="60"/>
      <c r="J19" s="61"/>
      <c r="K19" s="61"/>
      <c r="L19" s="61"/>
      <c r="M19" s="61"/>
      <c r="N19" s="61"/>
      <c r="O19" s="61"/>
      <c r="P19" s="61"/>
      <c r="R19" s="161"/>
      <c r="S19" s="158"/>
      <c r="T19" s="148"/>
    </row>
    <row r="20" spans="1:20" s="2" customFormat="1" ht="13.9" customHeight="1" x14ac:dyDescent="0.25">
      <c r="A20" s="34"/>
      <c r="R20" s="161"/>
      <c r="S20" s="158"/>
      <c r="T20" s="148"/>
    </row>
    <row r="21" spans="1:20" s="2" customFormat="1" ht="13.9" customHeight="1" x14ac:dyDescent="0.25">
      <c r="A21" s="34"/>
      <c r="B21" s="356" t="s">
        <v>89</v>
      </c>
      <c r="C21" s="356"/>
      <c r="D21" s="356"/>
      <c r="E21" s="356"/>
      <c r="F21" s="356"/>
      <c r="G21" s="356"/>
      <c r="H21" s="356"/>
      <c r="I21" s="356"/>
      <c r="J21" s="356"/>
      <c r="K21" s="356"/>
      <c r="L21" s="356"/>
      <c r="M21" s="356"/>
      <c r="N21" s="356"/>
      <c r="O21" s="356"/>
      <c r="P21" s="356"/>
      <c r="R21" s="161"/>
      <c r="S21" s="158"/>
      <c r="T21" s="148"/>
    </row>
    <row r="22" spans="1:20" s="2" customFormat="1" ht="13.9" customHeight="1" x14ac:dyDescent="0.25">
      <c r="A22" s="34"/>
      <c r="B22" s="356"/>
      <c r="C22" s="356"/>
      <c r="D22" s="356"/>
      <c r="E22" s="356"/>
      <c r="F22" s="356"/>
      <c r="G22" s="356"/>
      <c r="H22" s="356"/>
      <c r="I22" s="356"/>
      <c r="J22" s="356"/>
      <c r="K22" s="356"/>
      <c r="L22" s="356"/>
      <c r="M22" s="356"/>
      <c r="N22" s="356"/>
      <c r="O22" s="356"/>
      <c r="P22" s="356"/>
      <c r="R22" s="161"/>
      <c r="S22" s="158"/>
      <c r="T22" s="148"/>
    </row>
    <row r="23" spans="1:20" s="2" customFormat="1" ht="13.9" customHeight="1" x14ac:dyDescent="0.25">
      <c r="A23" s="34"/>
      <c r="B23" s="356"/>
      <c r="C23" s="356"/>
      <c r="D23" s="356"/>
      <c r="E23" s="356"/>
      <c r="F23" s="356"/>
      <c r="G23" s="356"/>
      <c r="H23" s="356"/>
      <c r="I23" s="356"/>
      <c r="J23" s="356"/>
      <c r="K23" s="356"/>
      <c r="L23" s="356"/>
      <c r="M23" s="356"/>
      <c r="N23" s="356"/>
      <c r="O23" s="356"/>
      <c r="P23" s="356"/>
      <c r="R23" s="161"/>
      <c r="S23" s="158"/>
      <c r="T23" s="148"/>
    </row>
    <row r="24" spans="1:20" s="2" customFormat="1" ht="13.9" customHeight="1" x14ac:dyDescent="0.25">
      <c r="A24" s="34"/>
      <c r="R24" s="161"/>
      <c r="S24" s="158"/>
      <c r="T24" s="148"/>
    </row>
    <row r="25" spans="1:20" s="2" customFormat="1" ht="13.9" customHeight="1" x14ac:dyDescent="0.25">
      <c r="A25" s="34"/>
      <c r="B25" s="121" t="s">
        <v>16</v>
      </c>
      <c r="C25" s="121"/>
      <c r="D25" s="121"/>
      <c r="E25" s="121"/>
      <c r="F25" s="121"/>
      <c r="G25" s="121"/>
      <c r="H25" s="121"/>
      <c r="I25" s="121"/>
      <c r="J25" s="121"/>
      <c r="K25" s="121"/>
      <c r="L25" s="121"/>
      <c r="M25" s="121"/>
      <c r="N25" s="121"/>
      <c r="O25" s="121"/>
      <c r="P25" s="116" t="str">
        <f>IF(COUNTIF(A26:A29,"►")&gt;0,"û","")</f>
        <v/>
      </c>
      <c r="R25" s="161"/>
      <c r="S25" s="158"/>
      <c r="T25" s="148"/>
    </row>
    <row r="26" spans="1:20" s="2" customFormat="1" ht="13.9" customHeight="1" x14ac:dyDescent="0.25">
      <c r="A26" s="34"/>
      <c r="R26" s="334" t="s">
        <v>6</v>
      </c>
      <c r="S26" s="355" t="s">
        <v>179</v>
      </c>
      <c r="T26" s="148"/>
    </row>
    <row r="27" spans="1:20" s="2" customFormat="1" ht="13.9" customHeight="1" x14ac:dyDescent="0.25">
      <c r="A27" s="34" t="str">
        <f>IF(ISBLANK(L27),"►","")</f>
        <v/>
      </c>
      <c r="B27" s="2" t="s">
        <v>57</v>
      </c>
      <c r="L27" s="357">
        <v>131.87</v>
      </c>
      <c r="M27" s="358"/>
      <c r="N27" s="358"/>
      <c r="O27" s="358"/>
      <c r="P27" s="359"/>
      <c r="R27" s="334"/>
      <c r="S27" s="355"/>
      <c r="T27" s="148"/>
    </row>
    <row r="28" spans="1:20" s="2" customFormat="1" ht="13.9" customHeight="1" x14ac:dyDescent="0.25">
      <c r="A28" s="34"/>
      <c r="B28" s="2" t="s">
        <v>58</v>
      </c>
      <c r="L28" s="360">
        <v>106.06</v>
      </c>
      <c r="M28" s="361"/>
      <c r="N28" s="361"/>
      <c r="O28" s="361"/>
      <c r="P28" s="362"/>
      <c r="R28" s="334"/>
      <c r="S28" s="355"/>
      <c r="T28" s="148"/>
    </row>
    <row r="29" spans="1:20" s="2" customFormat="1" ht="13.9" customHeight="1" x14ac:dyDescent="0.25">
      <c r="A29" s="34"/>
      <c r="B29" s="47" t="str">
        <f>IF(ISBLANK(L27),
"?",
IF(ROUNDDOWN(((L27-L28)/5),0)&lt;0,"De basisbarema's worden verminderd met "&amp;-(ROUNDDOWN(((L27-L28)/5),0))&amp;" maal 5 %.",IF(ROUNDDOWN(((L27-L28)/5),0)&gt;0,"De basisbarema's worden vermeerderd met "&amp;ROUNDDOWN(((L27-L28)/5),0)&amp;" maal 5 %.","De basisbarema's zijn van toepassing.")))</f>
        <v>De basisbarema's worden vermeerderd met 5 maal 5 %.</v>
      </c>
      <c r="R29" s="334"/>
      <c r="S29" s="355"/>
      <c r="T29" s="148"/>
    </row>
    <row r="30" spans="1:20" s="2" customFormat="1" ht="13.9" customHeight="1" x14ac:dyDescent="0.25">
      <c r="A30" s="34"/>
      <c r="R30" s="161"/>
      <c r="S30" s="158"/>
      <c r="T30" s="148"/>
    </row>
    <row r="31" spans="1:20" s="2" customFormat="1" ht="13.9" customHeight="1" x14ac:dyDescent="0.25">
      <c r="A31" s="34"/>
      <c r="B31" s="121" t="str">
        <f>"2.   ALGEMEEN - het onroerend goed   ("&amp;IF(E6&lt;43221,"F.W.","WER")&amp;")"</f>
        <v>2.   ALGEMEEN - het onroerend goed   (F.W.)</v>
      </c>
      <c r="C31" s="121"/>
      <c r="D31" s="121"/>
      <c r="E31" s="121"/>
      <c r="F31" s="121"/>
      <c r="G31" s="121"/>
      <c r="H31" s="121"/>
      <c r="I31" s="121"/>
      <c r="J31" s="121"/>
      <c r="K31" s="121"/>
      <c r="L31" s="121"/>
      <c r="M31" s="121"/>
      <c r="N31" s="121"/>
      <c r="O31" s="121"/>
      <c r="P31" s="116" t="str">
        <f>IF(COUNTIF(A33:A61,"►")&gt;0,"û","")</f>
        <v>û</v>
      </c>
      <c r="R31" s="161"/>
      <c r="S31" s="158"/>
      <c r="T31" s="148"/>
    </row>
    <row r="32" spans="1:20" s="2" customFormat="1" ht="13.9" customHeight="1" x14ac:dyDescent="0.25">
      <c r="A32" s="34"/>
      <c r="R32" s="161"/>
      <c r="S32" s="158"/>
      <c r="T32" s="148"/>
    </row>
    <row r="33" spans="1:20" s="2" customFormat="1" ht="13.9" customHeight="1" x14ac:dyDescent="0.25">
      <c r="A33" s="34" t="str">
        <f>IF(ISBLANK(K33),"►","")</f>
        <v>►</v>
      </c>
      <c r="B33" s="2" t="s">
        <v>90</v>
      </c>
      <c r="K33" s="347"/>
      <c r="L33" s="434"/>
      <c r="M33" s="434"/>
      <c r="N33" s="434"/>
      <c r="O33" s="434"/>
      <c r="P33" s="435"/>
      <c r="R33" s="196" t="s">
        <v>6</v>
      </c>
      <c r="S33" s="355" t="s">
        <v>207</v>
      </c>
      <c r="T33" s="148"/>
    </row>
    <row r="34" spans="1:20" s="2" customFormat="1" ht="13.9" customHeight="1" x14ac:dyDescent="0.25">
      <c r="A34" s="34"/>
      <c r="B34" s="453" t="s">
        <v>91</v>
      </c>
      <c r="C34" s="454"/>
      <c r="D34" s="454"/>
      <c r="E34" s="454"/>
      <c r="F34" s="454"/>
      <c r="G34" s="454"/>
      <c r="H34" s="454"/>
      <c r="I34" s="454"/>
      <c r="J34" s="147"/>
      <c r="K34" s="455"/>
      <c r="L34" s="455"/>
      <c r="M34" s="455"/>
      <c r="N34" s="455"/>
      <c r="O34" s="455"/>
      <c r="P34" s="455"/>
      <c r="R34" s="161"/>
      <c r="S34" s="355"/>
      <c r="T34" s="148"/>
    </row>
    <row r="35" spans="1:20" s="2" customFormat="1" ht="13.9" customHeight="1" x14ac:dyDescent="0.25">
      <c r="A35" s="34"/>
      <c r="B35" s="454"/>
      <c r="C35" s="454"/>
      <c r="D35" s="454"/>
      <c r="E35" s="454"/>
      <c r="F35" s="454"/>
      <c r="G35" s="454"/>
      <c r="H35" s="454"/>
      <c r="I35" s="454"/>
      <c r="J35" s="147"/>
      <c r="K35" s="456"/>
      <c r="L35" s="456"/>
      <c r="M35" s="456"/>
      <c r="N35" s="456"/>
      <c r="O35" s="456"/>
      <c r="P35" s="456"/>
      <c r="R35" s="161"/>
      <c r="S35" s="355"/>
      <c r="T35" s="148"/>
    </row>
    <row r="36" spans="1:20" s="2" customFormat="1" ht="13.9" customHeight="1" x14ac:dyDescent="0.25">
      <c r="A36" s="34"/>
      <c r="K36" s="456"/>
      <c r="L36" s="456"/>
      <c r="M36" s="456"/>
      <c r="N36" s="456"/>
      <c r="O36" s="456"/>
      <c r="P36" s="456"/>
      <c r="R36" s="161"/>
      <c r="S36" s="210" t="s">
        <v>206</v>
      </c>
      <c r="T36" s="148"/>
    </row>
    <row r="37" spans="1:20" s="2" customFormat="1" ht="9" customHeight="1" x14ac:dyDescent="0.25">
      <c r="A37" s="34"/>
      <c r="R37" s="161"/>
      <c r="S37" s="207"/>
      <c r="T37" s="148"/>
    </row>
    <row r="38" spans="1:20" s="2" customFormat="1" ht="13.9" customHeight="1" x14ac:dyDescent="0.25">
      <c r="A38" s="34" t="str">
        <f>IF(ISBLANK(K38),"►","")</f>
        <v>►</v>
      </c>
      <c r="B38" s="2" t="s">
        <v>114</v>
      </c>
      <c r="K38" s="347"/>
      <c r="L38" s="434"/>
      <c r="M38" s="434"/>
      <c r="N38" s="434"/>
      <c r="O38" s="434"/>
      <c r="P38" s="435"/>
      <c r="R38" s="196" t="s">
        <v>6</v>
      </c>
      <c r="S38" s="158" t="s">
        <v>115</v>
      </c>
      <c r="T38" s="148"/>
    </row>
    <row r="39" spans="1:20" s="2" customFormat="1" ht="9" customHeight="1" x14ac:dyDescent="0.25">
      <c r="A39" s="34"/>
      <c r="R39" s="161"/>
      <c r="S39" s="158"/>
      <c r="T39" s="148"/>
    </row>
    <row r="40" spans="1:20" s="2" customFormat="1" ht="13.9" customHeight="1" x14ac:dyDescent="0.25">
      <c r="A40" s="34" t="str">
        <f>IF(ISBLANK(K40),"►","")</f>
        <v>►</v>
      </c>
      <c r="B40" s="2" t="s">
        <v>116</v>
      </c>
      <c r="K40" s="436"/>
      <c r="L40" s="437"/>
      <c r="M40" s="437"/>
      <c r="N40" s="437"/>
      <c r="O40" s="437"/>
      <c r="P40" s="438"/>
      <c r="R40" s="196" t="s">
        <v>6</v>
      </c>
      <c r="S40" s="158" t="s">
        <v>117</v>
      </c>
      <c r="T40" s="148"/>
    </row>
    <row r="41" spans="1:20" s="2" customFormat="1" ht="9" customHeight="1" x14ac:dyDescent="0.25">
      <c r="A41" s="34"/>
      <c r="R41" s="161"/>
      <c r="S41" s="158"/>
      <c r="T41" s="148"/>
    </row>
    <row r="42" spans="1:20" s="2" customFormat="1" ht="13.9" customHeight="1" x14ac:dyDescent="0.25">
      <c r="A42" s="34" t="str">
        <f>IF(ISBLANK(K42),"►","")</f>
        <v>►</v>
      </c>
      <c r="B42" s="2" t="s">
        <v>118</v>
      </c>
      <c r="D42" s="2" t="s">
        <v>119</v>
      </c>
      <c r="K42" s="436"/>
      <c r="L42" s="437"/>
      <c r="M42" s="437"/>
      <c r="N42" s="437"/>
      <c r="O42" s="437"/>
      <c r="P42" s="438"/>
      <c r="R42" s="196" t="s">
        <v>6</v>
      </c>
      <c r="S42" s="241" t="s">
        <v>121</v>
      </c>
      <c r="T42" s="148"/>
    </row>
    <row r="43" spans="1:20" s="2" customFormat="1" ht="13.9" customHeight="1" x14ac:dyDescent="0.25">
      <c r="A43" s="34" t="str">
        <f>IF(ISBLANK(K43),"►","")</f>
        <v>►</v>
      </c>
      <c r="D43" s="2" t="s">
        <v>120</v>
      </c>
      <c r="K43" s="436"/>
      <c r="L43" s="437"/>
      <c r="M43" s="437"/>
      <c r="N43" s="437"/>
      <c r="O43" s="437"/>
      <c r="P43" s="438"/>
      <c r="R43" s="161"/>
      <c r="S43" s="241"/>
      <c r="T43" s="148"/>
    </row>
    <row r="44" spans="1:20" s="2" customFormat="1" ht="9" customHeight="1" x14ac:dyDescent="0.25">
      <c r="A44" s="34"/>
      <c r="R44" s="161"/>
      <c r="S44" s="158"/>
      <c r="T44" s="148"/>
    </row>
    <row r="45" spans="1:20" s="2" customFormat="1" ht="13.9" customHeight="1" x14ac:dyDescent="0.25">
      <c r="A45" s="34" t="str">
        <f>IF(ISBLANK(K45),"►","")</f>
        <v>►</v>
      </c>
      <c r="B45" s="2" t="s">
        <v>122</v>
      </c>
      <c r="K45" s="436"/>
      <c r="L45" s="437"/>
      <c r="M45" s="437"/>
      <c r="N45" s="437"/>
      <c r="O45" s="437"/>
      <c r="P45" s="438"/>
      <c r="R45" s="196" t="s">
        <v>6</v>
      </c>
      <c r="S45" s="225" t="s">
        <v>184</v>
      </c>
      <c r="T45" s="148"/>
    </row>
    <row r="46" spans="1:20" s="2" customFormat="1" ht="9" customHeight="1" x14ac:dyDescent="0.25">
      <c r="A46" s="34"/>
      <c r="R46" s="149"/>
      <c r="S46" s="225"/>
      <c r="T46" s="148"/>
    </row>
    <row r="47" spans="1:20" s="2" customFormat="1" ht="13.9" customHeight="1" x14ac:dyDescent="0.25">
      <c r="A47" s="34" t="str">
        <f>IF(K45="uit de hand",(IF(ISBLANK(K47),"►","")),(IF(ISBLANK(K47),"","►")))</f>
        <v/>
      </c>
      <c r="B47" s="2" t="str">
        <f>IF(ISBLANK(K45),"?",IF(K45="uit de hand","Datum beschikking artikel 1193ter Ger.W.:",""))</f>
        <v>?</v>
      </c>
      <c r="K47" s="447"/>
      <c r="L47" s="448"/>
      <c r="M47" s="448"/>
      <c r="N47" s="448"/>
      <c r="O47" s="448"/>
      <c r="P47" s="449"/>
      <c r="R47" s="149"/>
      <c r="S47" s="225"/>
      <c r="T47" s="148"/>
    </row>
    <row r="48" spans="1:20" s="2" customFormat="1" ht="9" customHeight="1" x14ac:dyDescent="0.25">
      <c r="A48" s="34"/>
      <c r="R48" s="161"/>
      <c r="S48" s="158"/>
      <c r="T48" s="148"/>
    </row>
    <row r="49" spans="1:20" s="2" customFormat="1" ht="13.9" customHeight="1" x14ac:dyDescent="0.25">
      <c r="A49" s="34" t="str">
        <f>IF(B49="?",IF(ISBLANK(K49),"","►"),IF(ISBLANK(K49),"►",""))</f>
        <v/>
      </c>
      <c r="B49" s="2" t="str">
        <f>IF(ISBLANK(K45),"?",IF(K45="uit de hand","Datum notariële verkoopakte:","Datum PV definitieve toewijzing:"))</f>
        <v>?</v>
      </c>
      <c r="K49" s="447"/>
      <c r="L49" s="448"/>
      <c r="M49" s="448"/>
      <c r="N49" s="448"/>
      <c r="O49" s="448"/>
      <c r="P49" s="449"/>
      <c r="R49" s="161"/>
      <c r="S49" s="158"/>
      <c r="T49" s="148"/>
    </row>
    <row r="50" spans="1:20" s="2" customFormat="1" ht="9" customHeight="1" x14ac:dyDescent="0.25">
      <c r="A50" s="34"/>
      <c r="R50" s="161"/>
      <c r="S50" s="158"/>
      <c r="T50" s="148"/>
    </row>
    <row r="51" spans="1:20" s="2" customFormat="1" ht="13.9" customHeight="1" x14ac:dyDescent="0.25">
      <c r="A51" s="34" t="str">
        <f>IF(B51="?",IF(ISBLANK(K51),"","►"),IF(ISBLANK(K51),"►",""))</f>
        <v/>
      </c>
      <c r="B51" s="2" t="str">
        <f>IF(ISBLANK(K45),"?",IF(K45="uit de hand","Verkooppprijs:","Toewijzingsprijs:"))</f>
        <v>?</v>
      </c>
      <c r="K51" s="450"/>
      <c r="L51" s="451"/>
      <c r="M51" s="451"/>
      <c r="N51" s="451"/>
      <c r="O51" s="451"/>
      <c r="P51" s="452"/>
      <c r="R51" s="161"/>
      <c r="S51" s="158"/>
      <c r="T51" s="148"/>
    </row>
    <row r="52" spans="1:20" s="2" customFormat="1" ht="13.9" customHeight="1" x14ac:dyDescent="0.25">
      <c r="A52" s="34"/>
      <c r="R52" s="161"/>
      <c r="S52" s="158"/>
      <c r="T52" s="148"/>
    </row>
    <row r="53" spans="1:20" s="2" customFormat="1" ht="13.9" customHeight="1" x14ac:dyDescent="0.25">
      <c r="A53" s="34"/>
      <c r="R53" s="161"/>
      <c r="S53" s="158"/>
      <c r="T53" s="148"/>
    </row>
    <row r="54" spans="1:20" s="2" customFormat="1" ht="13.9" customHeight="1" x14ac:dyDescent="0.25">
      <c r="A54" s="34" t="str">
        <f>IF(ISBLANK(K54),"►","")</f>
        <v>►</v>
      </c>
      <c r="B54" s="2" t="s">
        <v>123</v>
      </c>
      <c r="K54" s="436"/>
      <c r="L54" s="437"/>
      <c r="M54" s="437"/>
      <c r="N54" s="437"/>
      <c r="O54" s="437"/>
      <c r="P54" s="438"/>
      <c r="R54" s="196" t="s">
        <v>6</v>
      </c>
      <c r="S54" s="197" t="s">
        <v>127</v>
      </c>
      <c r="T54" s="148"/>
    </row>
    <row r="55" spans="1:20" s="2" customFormat="1" ht="13.9" customHeight="1" x14ac:dyDescent="0.25">
      <c r="A55" s="34"/>
      <c r="R55" s="161"/>
      <c r="S55" s="211" t="s">
        <v>126</v>
      </c>
      <c r="T55" s="148"/>
    </row>
    <row r="56" spans="1:20" s="2" customFormat="1" ht="13.9" customHeight="1" x14ac:dyDescent="0.25">
      <c r="A56" s="34" t="str">
        <f>IF(ISBLANK(K56),"►","")</f>
        <v>►</v>
      </c>
      <c r="B56" s="2" t="s">
        <v>125</v>
      </c>
      <c r="K56" s="436"/>
      <c r="L56" s="437"/>
      <c r="M56" s="437"/>
      <c r="N56" s="437"/>
      <c r="O56" s="437"/>
      <c r="P56" s="438"/>
      <c r="R56" s="196"/>
      <c r="S56" s="241" t="s">
        <v>128</v>
      </c>
      <c r="T56" s="148"/>
    </row>
    <row r="57" spans="1:20" s="2" customFormat="1" ht="13.9" customHeight="1" x14ac:dyDescent="0.25">
      <c r="A57" s="34"/>
      <c r="R57" s="161"/>
      <c r="S57" s="241"/>
      <c r="T57" s="148"/>
    </row>
    <row r="58" spans="1:20" s="2" customFormat="1" ht="13.9" customHeight="1" x14ac:dyDescent="0.25">
      <c r="A58" s="34" t="str">
        <f>IF(ISBLANK(K58),"►","")</f>
        <v>►</v>
      </c>
      <c r="B58" s="2" t="s">
        <v>124</v>
      </c>
      <c r="K58" s="436"/>
      <c r="L58" s="437"/>
      <c r="M58" s="437"/>
      <c r="N58" s="437"/>
      <c r="O58" s="437"/>
      <c r="P58" s="438"/>
      <c r="R58" s="196"/>
      <c r="S58" s="158"/>
      <c r="T58" s="148"/>
    </row>
    <row r="59" spans="1:20" s="2" customFormat="1" ht="13.9" customHeight="1" x14ac:dyDescent="0.25">
      <c r="A59" s="34"/>
      <c r="R59" s="161"/>
      <c r="S59" s="158"/>
      <c r="T59" s="148"/>
    </row>
    <row r="60" spans="1:20" s="2" customFormat="1" ht="13.9" customHeight="1" x14ac:dyDescent="0.25">
      <c r="A60" s="34" t="str">
        <f>IF(ISBLANK(K60),"►","")</f>
        <v>►</v>
      </c>
      <c r="B60" s="308" t="s">
        <v>129</v>
      </c>
      <c r="C60" s="308"/>
      <c r="D60" s="308"/>
      <c r="E60" s="308"/>
      <c r="F60" s="308"/>
      <c r="G60" s="308"/>
      <c r="H60" s="308"/>
      <c r="I60" s="308"/>
      <c r="K60" s="436"/>
      <c r="L60" s="437"/>
      <c r="M60" s="437"/>
      <c r="N60" s="437"/>
      <c r="O60" s="437"/>
      <c r="P60" s="438"/>
      <c r="R60" s="161"/>
      <c r="S60" s="158"/>
      <c r="T60" s="148"/>
    </row>
    <row r="61" spans="1:20" s="2" customFormat="1" ht="13.9" customHeight="1" x14ac:dyDescent="0.25">
      <c r="A61" s="34"/>
      <c r="B61" s="308"/>
      <c r="C61" s="308"/>
      <c r="D61" s="308"/>
      <c r="E61" s="308"/>
      <c r="F61" s="308"/>
      <c r="G61" s="308"/>
      <c r="H61" s="308"/>
      <c r="I61" s="308"/>
      <c r="R61" s="161"/>
      <c r="S61" s="158"/>
      <c r="T61" s="148"/>
    </row>
    <row r="62" spans="1:20" s="2" customFormat="1" ht="13.9" customHeight="1" x14ac:dyDescent="0.25">
      <c r="A62" s="34"/>
      <c r="B62" s="440"/>
      <c r="C62" s="440"/>
      <c r="D62" s="440"/>
      <c r="E62" s="440"/>
      <c r="F62" s="440"/>
      <c r="G62" s="440"/>
      <c r="H62" s="440"/>
      <c r="I62" s="440"/>
      <c r="R62" s="161"/>
      <c r="S62" s="158"/>
      <c r="T62" s="148"/>
    </row>
    <row r="63" spans="1:20" s="2" customFormat="1" ht="13.9" customHeight="1" x14ac:dyDescent="0.25">
      <c r="A63" s="34"/>
      <c r="R63" s="161"/>
      <c r="S63" s="158"/>
      <c r="T63" s="148"/>
    </row>
    <row r="64" spans="1:20" s="2" customFormat="1" ht="13.9" customHeight="1" x14ac:dyDescent="0.25">
      <c r="A64" s="34"/>
      <c r="B64" s="18" t="s">
        <v>130</v>
      </c>
      <c r="C64" s="18"/>
      <c r="D64" s="18"/>
      <c r="E64" s="18"/>
      <c r="F64" s="18"/>
      <c r="G64" s="18"/>
      <c r="H64" s="18"/>
      <c r="I64" s="18"/>
      <c r="J64" s="18"/>
      <c r="K64" s="18"/>
      <c r="L64" s="18"/>
      <c r="M64" s="18"/>
      <c r="N64" s="18"/>
      <c r="O64" s="18"/>
      <c r="P64" s="116" t="str">
        <f>IF(COUNTIF(A66:A74,"►")&gt;0,"û","")</f>
        <v>û</v>
      </c>
      <c r="R64" s="161"/>
      <c r="S64" s="158"/>
      <c r="T64" s="148"/>
    </row>
    <row r="65" spans="1:20" s="2" customFormat="1" ht="13.9" customHeight="1" x14ac:dyDescent="0.25">
      <c r="A65" s="34"/>
      <c r="R65" s="161"/>
      <c r="S65" s="158"/>
      <c r="T65" s="148"/>
    </row>
    <row r="66" spans="1:20" s="2" customFormat="1" ht="13.9" customHeight="1" x14ac:dyDescent="0.25">
      <c r="A66" s="34" t="str">
        <f>IF(ISBLANK(M66),"►","")</f>
        <v>►</v>
      </c>
      <c r="B66" s="375" t="str">
        <f>"Zal de verkoopprijs ("&amp;TEXT(K51,"#.##0,00")&amp;" EUR), na aanrekening van de kosten verbonden aan de verkoop, integraal worden toegewezen aan de hypothecaire schuldeiser(s) ?"</f>
        <v>Zal de verkoopprijs (0,00 EUR), na aanrekening van de kosten verbonden aan de verkoop, integraal worden toegewezen aan de hypothecaire schuldeiser(s) ?</v>
      </c>
      <c r="C66" s="375"/>
      <c r="D66" s="375"/>
      <c r="E66" s="375"/>
      <c r="F66" s="375"/>
      <c r="G66" s="375"/>
      <c r="H66" s="375"/>
      <c r="I66" s="375"/>
      <c r="J66" s="375"/>
      <c r="K66" s="375"/>
      <c r="L66" s="375"/>
      <c r="M66" s="441"/>
      <c r="N66" s="442"/>
      <c r="O66" s="442"/>
      <c r="P66" s="443"/>
      <c r="R66" s="196" t="s">
        <v>6</v>
      </c>
      <c r="S66" s="241" t="s">
        <v>187</v>
      </c>
      <c r="T66" s="148"/>
    </row>
    <row r="67" spans="1:20" s="2" customFormat="1" ht="13.9" customHeight="1" x14ac:dyDescent="0.25">
      <c r="A67" s="34"/>
      <c r="B67" s="375"/>
      <c r="C67" s="375"/>
      <c r="D67" s="375"/>
      <c r="E67" s="375"/>
      <c r="F67" s="375"/>
      <c r="G67" s="375"/>
      <c r="H67" s="375"/>
      <c r="I67" s="375"/>
      <c r="J67" s="375"/>
      <c r="K67" s="375"/>
      <c r="L67" s="375"/>
      <c r="R67" s="161"/>
      <c r="S67" s="241"/>
      <c r="T67" s="148"/>
    </row>
    <row r="68" spans="1:20" s="2" customFormat="1" ht="13.9" customHeight="1" x14ac:dyDescent="0.25">
      <c r="A68" s="34"/>
      <c r="B68" s="375"/>
      <c r="C68" s="375"/>
      <c r="D68" s="375"/>
      <c r="E68" s="375"/>
      <c r="F68" s="375"/>
      <c r="G68" s="375"/>
      <c r="H68" s="375"/>
      <c r="I68" s="375"/>
      <c r="J68" s="375"/>
      <c r="K68" s="375"/>
      <c r="L68" s="375"/>
      <c r="R68" s="161"/>
      <c r="S68" s="241"/>
      <c r="T68" s="148"/>
    </row>
    <row r="69" spans="1:20" s="2" customFormat="1" ht="13.9" customHeight="1" x14ac:dyDescent="0.25">
      <c r="A69" s="34"/>
      <c r="R69" s="161"/>
      <c r="S69" s="241"/>
      <c r="T69" s="148"/>
    </row>
    <row r="70" spans="1:20" s="2" customFormat="1" ht="13.9" customHeight="1" x14ac:dyDescent="0.25">
      <c r="A70" s="34" t="str">
        <f>IF(M66="NEEN",(IF(ISBLANK(M70),"►","")),(IF(ISBLANK(M70),"","►")))</f>
        <v/>
      </c>
      <c r="B70" s="445" t="str">
        <f>IF(M66="NEEN","Geef het bedrag dat aan de hypothecaire schuldeiser(s) zal worden toebedeeld en dat als basis dient voor de berekening van het afzonderlijk ereloon.","-")</f>
        <v>-</v>
      </c>
      <c r="C70" s="445"/>
      <c r="D70" s="445"/>
      <c r="E70" s="445"/>
      <c r="F70" s="445"/>
      <c r="G70" s="445"/>
      <c r="H70" s="445"/>
      <c r="I70" s="445"/>
      <c r="J70" s="445"/>
      <c r="K70" s="445"/>
      <c r="L70" s="445"/>
      <c r="M70" s="444"/>
      <c r="N70" s="444"/>
      <c r="O70" s="444"/>
      <c r="P70" s="444"/>
      <c r="R70" s="161"/>
      <c r="S70" s="158"/>
      <c r="T70" s="148"/>
    </row>
    <row r="71" spans="1:20" s="2" customFormat="1" ht="13.9" customHeight="1" x14ac:dyDescent="0.25">
      <c r="A71" s="34"/>
      <c r="B71" s="445"/>
      <c r="C71" s="445"/>
      <c r="D71" s="445"/>
      <c r="E71" s="445"/>
      <c r="F71" s="445"/>
      <c r="G71" s="445"/>
      <c r="H71" s="445"/>
      <c r="I71" s="445"/>
      <c r="J71" s="445"/>
      <c r="K71" s="445"/>
      <c r="L71" s="445"/>
      <c r="R71" s="161"/>
      <c r="S71" s="158"/>
      <c r="T71" s="148"/>
    </row>
    <row r="72" spans="1:20" s="2" customFormat="1" ht="13.9" customHeight="1" x14ac:dyDescent="0.25">
      <c r="A72" s="34"/>
      <c r="R72" s="161"/>
      <c r="S72" s="158"/>
      <c r="T72" s="148"/>
    </row>
    <row r="73" spans="1:20" s="2" customFormat="1" ht="13.9" customHeight="1" x14ac:dyDescent="0.25">
      <c r="A73" s="34"/>
      <c r="B73" s="446" t="str">
        <f>"De curator stelt voor het ereloon, exclusief BTW, als volgt te bepalen, op basis van een bedrag dat, na aanrekening van de kosten zal toebedeeld worden aan de hypothecaire schuldeisers, zijnde "&amp;
TEXT(IF(M66="JA",K51,M70),"#.##0,00")&amp;" EUR :"</f>
        <v>De curator stelt voor het ereloon, exclusief BTW, als volgt te bepalen, op basis van een bedrag dat, na aanrekening van de kosten zal toebedeeld worden aan de hypothecaire schuldeisers, zijnde 0,00 EUR :</v>
      </c>
      <c r="C73" s="446"/>
      <c r="D73" s="446"/>
      <c r="E73" s="446"/>
      <c r="F73" s="446"/>
      <c r="G73" s="446"/>
      <c r="H73" s="446"/>
      <c r="I73" s="446"/>
      <c r="J73" s="446"/>
      <c r="K73" s="446"/>
      <c r="L73" s="446"/>
      <c r="M73" s="446"/>
      <c r="N73" s="446"/>
      <c r="O73" s="446"/>
      <c r="P73" s="446"/>
      <c r="R73" s="161"/>
      <c r="S73" s="158"/>
      <c r="T73" s="148"/>
    </row>
    <row r="74" spans="1:20" s="2" customFormat="1" ht="13.9" customHeight="1" x14ac:dyDescent="0.25">
      <c r="A74" s="34"/>
      <c r="B74" s="446"/>
      <c r="C74" s="446"/>
      <c r="D74" s="446"/>
      <c r="E74" s="446"/>
      <c r="F74" s="446"/>
      <c r="G74" s="446"/>
      <c r="H74" s="446"/>
      <c r="I74" s="446"/>
      <c r="J74" s="446"/>
      <c r="K74" s="446"/>
      <c r="L74" s="446"/>
      <c r="M74" s="446"/>
      <c r="N74" s="446"/>
      <c r="O74" s="446"/>
      <c r="P74" s="446"/>
      <c r="R74" s="161"/>
      <c r="S74" s="158"/>
      <c r="T74" s="148"/>
    </row>
    <row r="75" spans="1:20" s="2" customFormat="1" ht="13.9" customHeight="1" x14ac:dyDescent="0.25">
      <c r="A75" s="34"/>
      <c r="R75" s="161"/>
      <c r="S75" s="158"/>
      <c r="T75" s="148"/>
    </row>
    <row r="76" spans="1:20" s="2" customFormat="1" ht="13.9" customHeight="1" x14ac:dyDescent="0.25">
      <c r="A76" s="34"/>
      <c r="J76" s="439" t="s">
        <v>131</v>
      </c>
      <c r="K76" s="439"/>
      <c r="L76" s="439"/>
      <c r="M76" s="392">
        <f>IF(M66="JA",K51,M70)</f>
        <v>0</v>
      </c>
      <c r="N76" s="393"/>
      <c r="O76" s="393"/>
      <c r="P76" s="394"/>
      <c r="R76" s="161"/>
      <c r="S76" s="158"/>
      <c r="T76" s="148"/>
    </row>
    <row r="77" spans="1:20" s="2" customFormat="1" ht="13.9" customHeight="1" x14ac:dyDescent="0.25">
      <c r="A77" s="34"/>
      <c r="M77" s="105"/>
      <c r="N77" s="105"/>
      <c r="O77" s="105"/>
      <c r="P77" s="105"/>
      <c r="R77" s="161"/>
      <c r="S77" s="158"/>
      <c r="T77" s="148"/>
    </row>
    <row r="78" spans="1:20" s="2" customFormat="1" ht="13.9" customHeight="1" x14ac:dyDescent="0.25">
      <c r="A78" s="34"/>
      <c r="B78" s="395" t="s">
        <v>62</v>
      </c>
      <c r="C78" s="395"/>
      <c r="D78" s="395"/>
      <c r="E78" s="395"/>
      <c r="F78" s="395"/>
      <c r="G78" s="395"/>
      <c r="H78" s="395"/>
      <c r="I78" s="395"/>
      <c r="J78" s="395"/>
      <c r="K78" s="395"/>
      <c r="L78" s="395"/>
      <c r="M78" s="395"/>
      <c r="N78" s="395"/>
      <c r="O78" s="395"/>
      <c r="P78" s="395"/>
      <c r="R78" s="161"/>
      <c r="S78" s="158"/>
      <c r="T78" s="148"/>
    </row>
    <row r="79" spans="1:20" s="2" customFormat="1" ht="13.9" customHeight="1" x14ac:dyDescent="0.25">
      <c r="A79" s="34"/>
      <c r="B79" s="124"/>
      <c r="C79" s="124"/>
      <c r="D79" s="124"/>
      <c r="E79" s="124"/>
      <c r="F79" s="124"/>
      <c r="G79" s="124"/>
      <c r="H79" s="124"/>
      <c r="I79" s="124"/>
      <c r="J79" s="124"/>
      <c r="K79" s="124"/>
      <c r="L79" s="124"/>
      <c r="M79" s="124"/>
      <c r="N79" s="124"/>
      <c r="O79" s="124"/>
      <c r="P79" s="124"/>
      <c r="R79" s="161"/>
      <c r="S79" s="158"/>
      <c r="T79" s="148"/>
    </row>
    <row r="80" spans="1:20" s="2" customFormat="1" ht="13.9" customHeight="1" x14ac:dyDescent="0.25">
      <c r="A80" s="34"/>
      <c r="B80" s="61"/>
      <c r="K80" s="396" t="s">
        <v>43</v>
      </c>
      <c r="L80" s="397"/>
      <c r="M80" s="398"/>
      <c r="N80" s="399" t="str">
        <f>IF(N81=(1500*(1.05^ROUNDDOWN(((L27-L28)/5),0))),"minimumereloon","")</f>
        <v/>
      </c>
      <c r="O80" s="400"/>
      <c r="P80" s="400"/>
      <c r="R80" s="161"/>
      <c r="S80" s="158"/>
      <c r="T80" s="148"/>
    </row>
    <row r="81" spans="1:20" s="2" customFormat="1" ht="13.9" customHeight="1" x14ac:dyDescent="0.25">
      <c r="A81" s="34"/>
      <c r="B81" s="19" t="s">
        <v>44</v>
      </c>
      <c r="C81" s="401">
        <v>0</v>
      </c>
      <c r="D81" s="401"/>
      <c r="E81" s="401"/>
      <c r="F81" s="20" t="s">
        <v>45</v>
      </c>
      <c r="G81" s="401">
        <f>IF(ISBLANK(L27),
351775.11,
351775.11*(1.05^ROUNDDOWN(((L27-L28)/5),0)))</f>
        <v>448964.08703940938</v>
      </c>
      <c r="H81" s="401"/>
      <c r="I81" s="401"/>
      <c r="J81" s="21">
        <v>0.05</v>
      </c>
      <c r="K81" s="402">
        <f>(G81-C81)*J81</f>
        <v>22448.204351970471</v>
      </c>
      <c r="L81" s="403"/>
      <c r="M81" s="404"/>
      <c r="N81" s="401">
        <f>IF(M76&lt;C81,"",IF(M76&lt;G81,(M76-C81)*J81,K81))</f>
        <v>0</v>
      </c>
      <c r="O81" s="401"/>
      <c r="P81" s="405"/>
      <c r="R81" s="161"/>
      <c r="S81" s="158"/>
      <c r="T81" s="148"/>
    </row>
    <row r="82" spans="1:20" s="2" customFormat="1" ht="13.9" customHeight="1" x14ac:dyDescent="0.25">
      <c r="A82" s="34"/>
      <c r="B82" s="22" t="s">
        <v>44</v>
      </c>
      <c r="C82" s="387">
        <f>G81+0.01</f>
        <v>448964.09703940939</v>
      </c>
      <c r="D82" s="387"/>
      <c r="E82" s="387"/>
      <c r="F82" s="23" t="s">
        <v>45</v>
      </c>
      <c r="G82" s="387">
        <f>IF(ISBLANK(L27),
1758877.53,
1758877.53*(1.05^ROUNDDOWN(((L27-L28)/5),0)))</f>
        <v>2244822.9622345408</v>
      </c>
      <c r="H82" s="387"/>
      <c r="I82" s="387"/>
      <c r="J82" s="24">
        <v>0.03</v>
      </c>
      <c r="K82" s="388">
        <f t="shared" ref="K82:K83" si="1">(G82-C82)*J82</f>
        <v>53875.765955853938</v>
      </c>
      <c r="L82" s="389"/>
      <c r="M82" s="390"/>
      <c r="N82" s="387" t="str">
        <f>IF(M76&lt;C82,"",IF(M76&lt;G82,(M76-C82)*J82,K82))</f>
        <v/>
      </c>
      <c r="O82" s="387"/>
      <c r="P82" s="391"/>
      <c r="R82" s="161"/>
      <c r="S82" s="158"/>
      <c r="T82" s="148"/>
    </row>
    <row r="83" spans="1:20" s="2" customFormat="1" ht="13.9" customHeight="1" x14ac:dyDescent="0.25">
      <c r="A83" s="34"/>
      <c r="B83" s="22" t="s">
        <v>44</v>
      </c>
      <c r="C83" s="387">
        <f>G82+0.01</f>
        <v>2244822.9722345406</v>
      </c>
      <c r="D83" s="387"/>
      <c r="E83" s="387"/>
      <c r="F83" s="23" t="s">
        <v>45</v>
      </c>
      <c r="G83" s="387">
        <f>IF(ISBLANK(L27),
3517751.07,
3517751.07*(1.05^ROUNDDOWN(((L27-L28)/5),0)))</f>
        <v>4489640.8321056468</v>
      </c>
      <c r="H83" s="387"/>
      <c r="I83" s="387"/>
      <c r="J83" s="24">
        <v>0.02</v>
      </c>
      <c r="K83" s="388">
        <f t="shared" si="1"/>
        <v>44896.357197422127</v>
      </c>
      <c r="L83" s="389"/>
      <c r="M83" s="390"/>
      <c r="N83" s="387" t="str">
        <f>IF(M76&lt;C83,"",IF(M76&lt;G83,(M76-C83)*J83,K83))</f>
        <v/>
      </c>
      <c r="O83" s="387"/>
      <c r="P83" s="391"/>
      <c r="R83" s="161"/>
      <c r="S83" s="158"/>
      <c r="T83" s="148"/>
    </row>
    <row r="84" spans="1:20" s="2" customFormat="1" ht="13.9" customHeight="1" x14ac:dyDescent="0.25">
      <c r="A84" s="34"/>
      <c r="B84" s="25" t="s">
        <v>44</v>
      </c>
      <c r="C84" s="302">
        <f>G83+0.01</f>
        <v>4489640.8421056466</v>
      </c>
      <c r="D84" s="302"/>
      <c r="E84" s="302"/>
      <c r="F84" s="26" t="s">
        <v>45</v>
      </c>
      <c r="G84" s="302" t="str">
        <f>IF(M76&gt;C84,M76,"")</f>
        <v/>
      </c>
      <c r="H84" s="302"/>
      <c r="I84" s="302"/>
      <c r="J84" s="27">
        <v>0.01</v>
      </c>
      <c r="K84" s="303" t="str">
        <f>IF(M76&gt;C84,(G84-C84)*J84,"")</f>
        <v/>
      </c>
      <c r="L84" s="304"/>
      <c r="M84" s="305"/>
      <c r="N84" s="302" t="str">
        <f>IF(M76&lt;C84,"",(M76-C84)*J84)</f>
        <v/>
      </c>
      <c r="O84" s="302"/>
      <c r="P84" s="306"/>
      <c r="R84" s="161"/>
      <c r="S84" s="158"/>
      <c r="T84" s="148"/>
    </row>
    <row r="85" spans="1:20" s="2" customFormat="1" ht="13.9" customHeight="1" x14ac:dyDescent="0.25">
      <c r="A85" s="34"/>
      <c r="K85" s="62" t="s">
        <v>47</v>
      </c>
      <c r="L85" s="132"/>
      <c r="M85" s="133"/>
      <c r="N85" s="307">
        <f>SUM(N81:N84)</f>
        <v>0</v>
      </c>
      <c r="O85" s="307"/>
      <c r="P85" s="307"/>
      <c r="R85" s="161"/>
      <c r="S85" s="158"/>
      <c r="T85" s="148"/>
    </row>
    <row r="86" spans="1:20" s="2" customFormat="1" ht="13.9" customHeight="1" x14ac:dyDescent="0.25">
      <c r="A86" s="34"/>
      <c r="R86" s="161"/>
      <c r="S86" s="158"/>
      <c r="T86" s="148"/>
    </row>
    <row r="87" spans="1:20" s="35" customFormat="1" ht="13.9" customHeight="1" x14ac:dyDescent="0.25">
      <c r="A87" s="34"/>
      <c r="B87" s="290" t="str">
        <f>"4.  AANREKENBARE KOSTEN      -      "&amp;IF(ISBLANK(E6),"artikel ?",IF(E6&lt;43221,"artikel 33 F.W.","artikel XX.145 WER"))</f>
        <v>4.  AANREKENBARE KOSTEN      -      artikel ?</v>
      </c>
      <c r="C87" s="290"/>
      <c r="D87" s="290"/>
      <c r="E87" s="290"/>
      <c r="F87" s="290"/>
      <c r="G87" s="290"/>
      <c r="H87" s="290"/>
      <c r="I87" s="290"/>
      <c r="J87" s="121"/>
      <c r="K87" s="121"/>
      <c r="L87" s="121"/>
      <c r="M87" s="121"/>
      <c r="N87" s="121"/>
      <c r="O87" s="121"/>
      <c r="P87" s="142"/>
      <c r="Q87" s="2"/>
      <c r="R87" s="161"/>
      <c r="S87" s="158"/>
      <c r="T87" s="148"/>
    </row>
    <row r="88" spans="1:20" s="35" customFormat="1" ht="13.9" customHeight="1" x14ac:dyDescent="0.25">
      <c r="A88" s="34"/>
      <c r="B88" s="15"/>
      <c r="C88" s="15"/>
      <c r="D88" s="15"/>
      <c r="E88" s="15"/>
      <c r="F88" s="15"/>
      <c r="G88" s="15"/>
      <c r="H88" s="15"/>
      <c r="I88" s="15"/>
      <c r="J88" s="15"/>
      <c r="K88" s="15"/>
      <c r="L88" s="15"/>
      <c r="M88" s="15"/>
      <c r="N88" s="15"/>
      <c r="O88" s="15"/>
      <c r="P88" s="110"/>
      <c r="Q88" s="2"/>
      <c r="R88" s="161"/>
      <c r="S88" s="158"/>
      <c r="T88" s="148"/>
    </row>
    <row r="89" spans="1:20" s="35" customFormat="1" ht="13.9" customHeight="1" x14ac:dyDescent="0.25">
      <c r="A89" s="34"/>
      <c r="B89" s="308" t="str">
        <f>"De gerechtskosten en de kosten aan derden zoals bedoeld in artikel "&amp;IF(ISBLANK(E6)," ?",IF(E6&gt;=43221,"XX.145 WER","33 F.W."))&amp;" en gespecificeerd in artikel 7 van het KB 26/04/2018 zijn:"</f>
        <v>De gerechtskosten en de kosten aan derden zoals bedoeld in artikel  ? en gespecificeerd in artikel 7 van het KB 26/04/2018 zijn:</v>
      </c>
      <c r="C89" s="308"/>
      <c r="D89" s="308"/>
      <c r="E89" s="308"/>
      <c r="F89" s="308"/>
      <c r="G89" s="308"/>
      <c r="H89" s="308"/>
      <c r="I89" s="308"/>
      <c r="J89" s="308"/>
      <c r="K89" s="308"/>
      <c r="L89" s="308"/>
      <c r="M89" s="308"/>
      <c r="N89" s="308"/>
      <c r="O89" s="308"/>
      <c r="P89" s="308"/>
      <c r="Q89" s="2"/>
      <c r="R89" s="161"/>
      <c r="S89" s="158"/>
      <c r="T89" s="148"/>
    </row>
    <row r="90" spans="1:20" s="35" customFormat="1" ht="13.9" customHeight="1" x14ac:dyDescent="0.25">
      <c r="A90" s="34"/>
      <c r="B90" s="308"/>
      <c r="C90" s="308"/>
      <c r="D90" s="308"/>
      <c r="E90" s="308"/>
      <c r="F90" s="308"/>
      <c r="G90" s="308"/>
      <c r="H90" s="308"/>
      <c r="I90" s="308"/>
      <c r="J90" s="308"/>
      <c r="K90" s="308"/>
      <c r="L90" s="308"/>
      <c r="M90" s="308"/>
      <c r="N90" s="308"/>
      <c r="O90" s="308"/>
      <c r="P90" s="308"/>
      <c r="Q90" s="2"/>
      <c r="R90" s="161"/>
      <c r="S90" s="158"/>
      <c r="T90" s="148"/>
    </row>
    <row r="91" spans="1:20" s="35" customFormat="1" ht="13.9" customHeight="1" x14ac:dyDescent="0.25">
      <c r="A91" s="34"/>
      <c r="B91" s="119"/>
      <c r="C91" s="119"/>
      <c r="D91" s="119"/>
      <c r="E91" s="119"/>
      <c r="F91" s="119"/>
      <c r="G91" s="119"/>
      <c r="H91" s="119"/>
      <c r="I91" s="119"/>
      <c r="J91" s="119"/>
      <c r="K91" s="119"/>
      <c r="L91" s="119"/>
      <c r="M91" s="119"/>
      <c r="N91" s="119"/>
      <c r="O91" s="119"/>
      <c r="P91" s="119"/>
      <c r="Q91" s="2"/>
      <c r="R91" s="161"/>
      <c r="S91" s="158"/>
      <c r="T91" s="148"/>
    </row>
    <row r="92" spans="1:20" s="35" customFormat="1" ht="13.9" customHeight="1" x14ac:dyDescent="0.25">
      <c r="A92" s="34"/>
      <c r="B92" s="15" t="s">
        <v>135</v>
      </c>
      <c r="C92" s="61"/>
      <c r="D92" s="61"/>
      <c r="E92" s="61"/>
      <c r="F92" s="61"/>
      <c r="G92" s="61"/>
      <c r="H92" s="61"/>
      <c r="I92" s="61"/>
      <c r="J92" s="63"/>
      <c r="K92" s="30"/>
      <c r="L92" s="30"/>
      <c r="M92" s="30"/>
      <c r="N92" s="30"/>
      <c r="O92" s="30"/>
      <c r="P92" s="30"/>
      <c r="Q92" s="29"/>
      <c r="R92" s="161"/>
      <c r="S92" s="158"/>
      <c r="T92" s="148"/>
    </row>
    <row r="93" spans="1:20" s="35" customFormat="1" ht="13.9" customHeight="1" x14ac:dyDescent="0.25">
      <c r="A93" s="34"/>
      <c r="B93" s="61"/>
      <c r="C93" s="61"/>
      <c r="D93" s="61"/>
      <c r="E93" s="61"/>
      <c r="F93" s="61"/>
      <c r="G93" s="61"/>
      <c r="H93" s="61"/>
      <c r="I93" s="61"/>
      <c r="J93" s="63"/>
      <c r="K93" s="30"/>
      <c r="L93" s="30"/>
      <c r="M93" s="30"/>
      <c r="N93" s="30"/>
      <c r="O93" s="30"/>
      <c r="P93" s="30"/>
      <c r="Q93" s="29"/>
      <c r="R93" s="161"/>
      <c r="S93" s="158"/>
      <c r="T93" s="148"/>
    </row>
    <row r="94" spans="1:20" s="35" customFormat="1" ht="13.9" customHeight="1" x14ac:dyDescent="0.25">
      <c r="A94" s="34"/>
      <c r="B94" s="73"/>
      <c r="C94" s="73"/>
      <c r="D94" s="73"/>
      <c r="E94" s="73"/>
      <c r="F94" s="73"/>
      <c r="G94" s="74"/>
      <c r="H94" s="293" t="s">
        <v>72</v>
      </c>
      <c r="I94" s="293"/>
      <c r="J94" s="294"/>
      <c r="K94" s="295" t="s">
        <v>73</v>
      </c>
      <c r="L94" s="293"/>
      <c r="M94" s="294"/>
      <c r="N94" s="293" t="s">
        <v>47</v>
      </c>
      <c r="O94" s="293"/>
      <c r="P94" s="293"/>
      <c r="Q94" s="29"/>
      <c r="R94" s="161"/>
      <c r="S94" s="158"/>
      <c r="T94" s="148"/>
    </row>
    <row r="95" spans="1:20" s="2" customFormat="1" ht="13.9" customHeight="1" x14ac:dyDescent="0.25">
      <c r="A95" s="34"/>
      <c r="B95" s="122" t="s">
        <v>74</v>
      </c>
      <c r="C95" s="122"/>
      <c r="D95" s="122"/>
      <c r="E95" s="122"/>
      <c r="F95" s="122"/>
      <c r="G95" s="123"/>
      <c r="H95" s="75"/>
      <c r="I95" s="75"/>
      <c r="J95" s="76"/>
      <c r="K95" s="77"/>
      <c r="L95" s="122"/>
      <c r="M95" s="123"/>
      <c r="N95" s="122"/>
      <c r="O95" s="122"/>
      <c r="P95" s="122"/>
      <c r="Q95" s="29"/>
      <c r="R95" s="161"/>
      <c r="S95" s="158"/>
      <c r="T95" s="148"/>
    </row>
    <row r="96" spans="1:20" s="2" customFormat="1" ht="13.9" customHeight="1" x14ac:dyDescent="0.25">
      <c r="A96" s="34"/>
      <c r="B96" s="112" t="s">
        <v>75</v>
      </c>
      <c r="C96" s="78"/>
      <c r="D96" s="78"/>
      <c r="E96" s="78"/>
      <c r="F96" s="78"/>
      <c r="G96" s="79"/>
      <c r="H96" s="296">
        <f>F128</f>
        <v>0</v>
      </c>
      <c r="I96" s="296"/>
      <c r="J96" s="297"/>
      <c r="K96" s="298">
        <f>F129</f>
        <v>0</v>
      </c>
      <c r="L96" s="296"/>
      <c r="M96" s="297"/>
      <c r="N96" s="296">
        <f>H96+K96</f>
        <v>0</v>
      </c>
      <c r="O96" s="296"/>
      <c r="P96" s="296"/>
      <c r="Q96" s="29"/>
      <c r="R96" s="161"/>
      <c r="S96" s="158"/>
      <c r="T96" s="148"/>
    </row>
    <row r="97" spans="1:20" s="2" customFormat="1" ht="13.9" customHeight="1" x14ac:dyDescent="0.25">
      <c r="A97" s="34"/>
      <c r="B97" s="106" t="s">
        <v>76</v>
      </c>
      <c r="C97" s="106"/>
      <c r="D97" s="106"/>
      <c r="E97" s="106"/>
      <c r="F97" s="106"/>
      <c r="G97" s="107"/>
      <c r="H97" s="108"/>
      <c r="I97" s="106"/>
      <c r="J97" s="107"/>
      <c r="K97" s="109"/>
      <c r="L97" s="106"/>
      <c r="M97" s="107"/>
      <c r="N97" s="106"/>
      <c r="O97" s="106"/>
      <c r="P97" s="106"/>
      <c r="Q97" s="29"/>
      <c r="R97" s="161"/>
      <c r="S97" s="158"/>
      <c r="T97" s="148"/>
    </row>
    <row r="98" spans="1:20" s="2" customFormat="1" ht="13.9" customHeight="1" x14ac:dyDescent="0.25">
      <c r="A98" s="34"/>
      <c r="B98" s="111" t="s">
        <v>77</v>
      </c>
      <c r="C98" s="73"/>
      <c r="D98" s="73"/>
      <c r="E98" s="73"/>
      <c r="F98" s="73"/>
      <c r="G98" s="74"/>
      <c r="H98" s="246">
        <f>F156</f>
        <v>0</v>
      </c>
      <c r="I98" s="246"/>
      <c r="J98" s="247"/>
      <c r="K98" s="248">
        <f>F157</f>
        <v>0</v>
      </c>
      <c r="L98" s="246"/>
      <c r="M98" s="247"/>
      <c r="N98" s="246">
        <f>H98+K98</f>
        <v>0</v>
      </c>
      <c r="O98" s="246"/>
      <c r="P98" s="246"/>
      <c r="Q98" s="29"/>
      <c r="R98" s="161"/>
      <c r="S98" s="158"/>
      <c r="T98" s="148"/>
    </row>
    <row r="99" spans="1:20" s="2" customFormat="1" ht="13.9" customHeight="1" x14ac:dyDescent="0.25">
      <c r="A99" s="34"/>
      <c r="B99" s="122"/>
      <c r="C99" s="122"/>
      <c r="D99" s="122"/>
      <c r="E99" s="122"/>
      <c r="F99" s="122"/>
      <c r="G99" s="123"/>
      <c r="H99" s="122"/>
      <c r="I99" s="122"/>
      <c r="J99" s="123"/>
      <c r="K99" s="77"/>
      <c r="L99" s="122"/>
      <c r="M99" s="123"/>
      <c r="N99" s="122"/>
      <c r="O99" s="122"/>
      <c r="P99" s="122"/>
      <c r="Q99" s="29"/>
      <c r="R99" s="161"/>
      <c r="S99" s="158"/>
      <c r="T99" s="148"/>
    </row>
    <row r="100" spans="1:20" s="2" customFormat="1" ht="13.9" customHeight="1" x14ac:dyDescent="0.25">
      <c r="A100" s="34"/>
      <c r="B100" s="122"/>
      <c r="C100" s="122"/>
      <c r="D100" s="122"/>
      <c r="E100" s="299" t="s">
        <v>47</v>
      </c>
      <c r="F100" s="299"/>
      <c r="G100" s="300"/>
      <c r="H100" s="281">
        <f>H96+H98</f>
        <v>0</v>
      </c>
      <c r="I100" s="281"/>
      <c r="J100" s="282"/>
      <c r="K100" s="280">
        <f>K96+K98</f>
        <v>0</v>
      </c>
      <c r="L100" s="281"/>
      <c r="M100" s="282"/>
      <c r="N100" s="283">
        <f>N96+N98</f>
        <v>0</v>
      </c>
      <c r="O100" s="283"/>
      <c r="P100" s="283"/>
      <c r="Q100" s="29"/>
      <c r="R100" s="161"/>
      <c r="S100" s="158"/>
      <c r="T100" s="148"/>
    </row>
    <row r="101" spans="1:20" s="2" customFormat="1" ht="13.9" customHeight="1" x14ac:dyDescent="0.25">
      <c r="A101" s="34"/>
      <c r="B101" s="122"/>
      <c r="C101" s="122"/>
      <c r="D101" s="122"/>
      <c r="E101" s="122"/>
      <c r="F101" s="122"/>
      <c r="G101" s="123"/>
      <c r="H101" s="122"/>
      <c r="I101" s="122"/>
      <c r="J101" s="123"/>
      <c r="K101" s="77"/>
      <c r="L101" s="122"/>
      <c r="M101" s="123"/>
      <c r="N101" s="122"/>
      <c r="O101" s="122"/>
      <c r="P101" s="122"/>
      <c r="Q101" s="29"/>
      <c r="R101" s="161"/>
      <c r="S101" s="158"/>
      <c r="T101" s="148"/>
    </row>
    <row r="102" spans="1:20" s="2" customFormat="1" ht="13.9" customHeight="1" x14ac:dyDescent="0.25">
      <c r="A102" s="34"/>
      <c r="B102" s="61"/>
      <c r="C102" s="61"/>
      <c r="D102" s="61"/>
      <c r="E102" s="61"/>
      <c r="F102" s="61"/>
      <c r="G102" s="61"/>
      <c r="H102" s="61"/>
      <c r="I102" s="61"/>
      <c r="J102" s="63"/>
      <c r="K102" s="30"/>
      <c r="L102" s="30"/>
      <c r="M102" s="30"/>
      <c r="N102" s="30"/>
      <c r="O102" s="30"/>
      <c r="P102" s="30"/>
      <c r="Q102" s="29"/>
      <c r="R102" s="161"/>
      <c r="S102" s="158"/>
      <c r="T102" s="148"/>
    </row>
    <row r="103" spans="1:20" s="2" customFormat="1" ht="13.9" customHeight="1" x14ac:dyDescent="0.25">
      <c r="A103" s="34"/>
      <c r="B103" s="61"/>
      <c r="C103" s="61"/>
      <c r="D103" s="61"/>
      <c r="E103" s="61"/>
      <c r="F103" s="61"/>
      <c r="G103" s="61"/>
      <c r="H103" s="61"/>
      <c r="I103" s="61"/>
      <c r="J103" s="63"/>
      <c r="K103" s="30"/>
      <c r="L103" s="30"/>
      <c r="M103" s="30"/>
      <c r="N103" s="30"/>
      <c r="O103" s="30"/>
      <c r="P103" s="30"/>
      <c r="Q103" s="29"/>
      <c r="R103" s="161"/>
      <c r="S103" s="158"/>
      <c r="T103" s="148"/>
    </row>
    <row r="104" spans="1:20" s="2" customFormat="1" ht="13.15" customHeight="1" x14ac:dyDescent="0.25">
      <c r="A104" s="34"/>
      <c r="B104" s="15" t="s">
        <v>136</v>
      </c>
      <c r="C104" s="119"/>
      <c r="D104" s="119"/>
      <c r="E104" s="119"/>
      <c r="F104" s="119"/>
      <c r="G104" s="119"/>
      <c r="H104" s="119"/>
      <c r="I104" s="119"/>
      <c r="J104" s="119"/>
      <c r="K104" s="119"/>
      <c r="L104" s="119"/>
      <c r="M104" s="119"/>
      <c r="N104" s="119"/>
      <c r="O104" s="119"/>
      <c r="P104" s="141"/>
      <c r="R104" s="161"/>
      <c r="S104" s="158"/>
      <c r="T104" s="148"/>
    </row>
    <row r="105" spans="1:20" s="2" customFormat="1" ht="7.9" customHeight="1" x14ac:dyDescent="0.25">
      <c r="A105" s="34"/>
      <c r="B105" s="119"/>
      <c r="C105" s="119"/>
      <c r="D105" s="119"/>
      <c r="E105" s="119"/>
      <c r="F105" s="119"/>
      <c r="G105" s="119"/>
      <c r="H105" s="119"/>
      <c r="I105" s="119"/>
      <c r="J105" s="119"/>
      <c r="K105" s="119"/>
      <c r="L105" s="119"/>
      <c r="M105" s="119"/>
      <c r="N105" s="119"/>
      <c r="O105" s="119"/>
      <c r="P105" s="119"/>
      <c r="R105" s="161"/>
      <c r="S105" s="158"/>
      <c r="T105" s="148"/>
    </row>
    <row r="106" spans="1:20" s="2" customFormat="1" ht="13.15" customHeight="1" x14ac:dyDescent="0.25">
      <c r="A106" s="34"/>
      <c r="B106" s="284" t="s">
        <v>20</v>
      </c>
      <c r="C106" s="285"/>
      <c r="D106" s="285"/>
      <c r="E106" s="285"/>
      <c r="F106" s="285"/>
      <c r="G106" s="285"/>
      <c r="H106" s="285"/>
      <c r="I106" s="285"/>
      <c r="J106" s="286"/>
      <c r="K106" s="284" t="s">
        <v>21</v>
      </c>
      <c r="L106" s="286"/>
      <c r="M106" s="284" t="s">
        <v>22</v>
      </c>
      <c r="N106" s="285"/>
      <c r="O106" s="286"/>
      <c r="P106" s="57" t="s">
        <v>46</v>
      </c>
      <c r="R106" s="196" t="s">
        <v>6</v>
      </c>
      <c r="S106" s="158" t="s">
        <v>48</v>
      </c>
      <c r="T106" s="148"/>
    </row>
    <row r="107" spans="1:20" s="2" customFormat="1" ht="13.15" customHeight="1" x14ac:dyDescent="0.25">
      <c r="A107" s="34"/>
      <c r="B107" s="287"/>
      <c r="C107" s="288"/>
      <c r="D107" s="288"/>
      <c r="E107" s="288"/>
      <c r="F107" s="288"/>
      <c r="G107" s="288"/>
      <c r="H107" s="288"/>
      <c r="I107" s="288"/>
      <c r="J107" s="289"/>
      <c r="K107" s="268"/>
      <c r="L107" s="269"/>
      <c r="M107" s="270"/>
      <c r="N107" s="271"/>
      <c r="O107" s="272"/>
      <c r="P107" s="130"/>
      <c r="R107" s="161"/>
      <c r="S107" s="158"/>
      <c r="T107" s="148"/>
    </row>
    <row r="108" spans="1:20" s="2" customFormat="1" ht="13.15" customHeight="1" x14ac:dyDescent="0.25">
      <c r="A108" s="34"/>
      <c r="B108" s="249"/>
      <c r="C108" s="250"/>
      <c r="D108" s="250"/>
      <c r="E108" s="250"/>
      <c r="F108" s="250"/>
      <c r="G108" s="250"/>
      <c r="H108" s="250"/>
      <c r="I108" s="250"/>
      <c r="J108" s="251"/>
      <c r="K108" s="252"/>
      <c r="L108" s="253"/>
      <c r="M108" s="254"/>
      <c r="N108" s="255"/>
      <c r="O108" s="256"/>
      <c r="P108" s="118"/>
      <c r="R108" s="196"/>
      <c r="S108" s="158"/>
      <c r="T108" s="148"/>
    </row>
    <row r="109" spans="1:20" s="2" customFormat="1" ht="13.15" customHeight="1" x14ac:dyDescent="0.25">
      <c r="A109" s="34"/>
      <c r="B109" s="249"/>
      <c r="C109" s="250"/>
      <c r="D109" s="250"/>
      <c r="E109" s="250"/>
      <c r="F109" s="250"/>
      <c r="G109" s="250"/>
      <c r="H109" s="250"/>
      <c r="I109" s="250"/>
      <c r="J109" s="251"/>
      <c r="K109" s="252"/>
      <c r="L109" s="253"/>
      <c r="M109" s="254"/>
      <c r="N109" s="255"/>
      <c r="O109" s="256"/>
      <c r="P109" s="118"/>
      <c r="R109" s="161"/>
      <c r="S109" s="158"/>
      <c r="T109" s="148"/>
    </row>
    <row r="110" spans="1:20" s="2" customFormat="1" ht="13.15" customHeight="1" x14ac:dyDescent="0.25">
      <c r="A110" s="34"/>
      <c r="B110" s="249"/>
      <c r="C110" s="250"/>
      <c r="D110" s="250"/>
      <c r="E110" s="250"/>
      <c r="F110" s="250"/>
      <c r="G110" s="250"/>
      <c r="H110" s="250"/>
      <c r="I110" s="250"/>
      <c r="J110" s="251"/>
      <c r="K110" s="252"/>
      <c r="L110" s="253"/>
      <c r="M110" s="254"/>
      <c r="N110" s="255"/>
      <c r="O110" s="256"/>
      <c r="P110" s="118"/>
      <c r="R110" s="161"/>
      <c r="S110" s="198"/>
      <c r="T110" s="148"/>
    </row>
    <row r="111" spans="1:20" s="2" customFormat="1" ht="13.15" customHeight="1" x14ac:dyDescent="0.25">
      <c r="A111" s="34"/>
      <c r="B111" s="249"/>
      <c r="C111" s="250"/>
      <c r="D111" s="250"/>
      <c r="E111" s="250"/>
      <c r="F111" s="250"/>
      <c r="G111" s="250"/>
      <c r="H111" s="250"/>
      <c r="I111" s="250"/>
      <c r="J111" s="251"/>
      <c r="K111" s="252"/>
      <c r="L111" s="253"/>
      <c r="M111" s="254"/>
      <c r="N111" s="255"/>
      <c r="O111" s="256"/>
      <c r="P111" s="118"/>
      <c r="R111" s="161"/>
      <c r="S111" s="158"/>
      <c r="T111" s="148"/>
    </row>
    <row r="112" spans="1:20" s="2" customFormat="1" ht="13.15" customHeight="1" x14ac:dyDescent="0.25">
      <c r="A112" s="34"/>
      <c r="B112" s="249"/>
      <c r="C112" s="250"/>
      <c r="D112" s="250"/>
      <c r="E112" s="250"/>
      <c r="F112" s="250"/>
      <c r="G112" s="250"/>
      <c r="H112" s="250"/>
      <c r="I112" s="250"/>
      <c r="J112" s="251"/>
      <c r="K112" s="252"/>
      <c r="L112" s="253"/>
      <c r="M112" s="254"/>
      <c r="N112" s="255"/>
      <c r="O112" s="256"/>
      <c r="P112" s="118"/>
      <c r="R112" s="161"/>
      <c r="S112" s="158"/>
      <c r="T112" s="148"/>
    </row>
    <row r="113" spans="1:20" s="2" customFormat="1" ht="13.15" customHeight="1" x14ac:dyDescent="0.25">
      <c r="A113" s="34"/>
      <c r="B113" s="249"/>
      <c r="C113" s="250"/>
      <c r="D113" s="250"/>
      <c r="E113" s="250"/>
      <c r="F113" s="250"/>
      <c r="G113" s="250"/>
      <c r="H113" s="250"/>
      <c r="I113" s="250"/>
      <c r="J113" s="251"/>
      <c r="K113" s="252"/>
      <c r="L113" s="253"/>
      <c r="M113" s="254"/>
      <c r="N113" s="255"/>
      <c r="O113" s="256"/>
      <c r="P113" s="118"/>
      <c r="R113" s="161"/>
      <c r="S113" s="158"/>
      <c r="T113" s="148"/>
    </row>
    <row r="114" spans="1:20" s="2" customFormat="1" ht="13.15" customHeight="1" x14ac:dyDescent="0.25">
      <c r="A114" s="34"/>
      <c r="B114" s="249"/>
      <c r="C114" s="250"/>
      <c r="D114" s="250"/>
      <c r="E114" s="250"/>
      <c r="F114" s="250"/>
      <c r="G114" s="250"/>
      <c r="H114" s="250"/>
      <c r="I114" s="250"/>
      <c r="J114" s="251"/>
      <c r="K114" s="252"/>
      <c r="L114" s="253"/>
      <c r="M114" s="254"/>
      <c r="N114" s="255"/>
      <c r="O114" s="256"/>
      <c r="P114" s="118"/>
      <c r="R114" s="161"/>
      <c r="S114" s="199"/>
      <c r="T114" s="148"/>
    </row>
    <row r="115" spans="1:20" s="2" customFormat="1" ht="13.15" customHeight="1" x14ac:dyDescent="0.25">
      <c r="A115" s="34"/>
      <c r="B115" s="249"/>
      <c r="C115" s="250"/>
      <c r="D115" s="250"/>
      <c r="E115" s="250"/>
      <c r="F115" s="250"/>
      <c r="G115" s="250"/>
      <c r="H115" s="250"/>
      <c r="I115" s="250"/>
      <c r="J115" s="251"/>
      <c r="K115" s="252"/>
      <c r="L115" s="253"/>
      <c r="M115" s="254"/>
      <c r="N115" s="255"/>
      <c r="O115" s="256"/>
      <c r="P115" s="118"/>
      <c r="R115" s="161"/>
      <c r="S115" s="158"/>
      <c r="T115" s="148"/>
    </row>
    <row r="116" spans="1:20" s="2" customFormat="1" ht="13.15" customHeight="1" x14ac:dyDescent="0.25">
      <c r="A116" s="34"/>
      <c r="B116" s="249"/>
      <c r="C116" s="250"/>
      <c r="D116" s="250"/>
      <c r="E116" s="250"/>
      <c r="F116" s="250"/>
      <c r="G116" s="250"/>
      <c r="H116" s="250"/>
      <c r="I116" s="250"/>
      <c r="J116" s="251"/>
      <c r="K116" s="252"/>
      <c r="L116" s="253"/>
      <c r="M116" s="254"/>
      <c r="N116" s="255"/>
      <c r="O116" s="256"/>
      <c r="P116" s="118"/>
      <c r="R116" s="161"/>
      <c r="S116" s="158"/>
      <c r="T116" s="148"/>
    </row>
    <row r="117" spans="1:20" s="2" customFormat="1" ht="13.15" customHeight="1" x14ac:dyDescent="0.25">
      <c r="A117" s="34"/>
      <c r="B117" s="249"/>
      <c r="C117" s="250"/>
      <c r="D117" s="250"/>
      <c r="E117" s="250"/>
      <c r="F117" s="250"/>
      <c r="G117" s="250"/>
      <c r="H117" s="250"/>
      <c r="I117" s="250"/>
      <c r="J117" s="251"/>
      <c r="K117" s="252"/>
      <c r="L117" s="253"/>
      <c r="M117" s="254"/>
      <c r="N117" s="255"/>
      <c r="O117" s="256"/>
      <c r="P117" s="118"/>
      <c r="R117" s="161"/>
      <c r="S117" s="199"/>
      <c r="T117" s="148"/>
    </row>
    <row r="118" spans="1:20" s="2" customFormat="1" ht="13.15" customHeight="1" x14ac:dyDescent="0.25">
      <c r="A118" s="34"/>
      <c r="B118" s="249"/>
      <c r="C118" s="250"/>
      <c r="D118" s="250"/>
      <c r="E118" s="250"/>
      <c r="F118" s="250"/>
      <c r="G118" s="250"/>
      <c r="H118" s="250"/>
      <c r="I118" s="250"/>
      <c r="J118" s="251"/>
      <c r="K118" s="252"/>
      <c r="L118" s="253"/>
      <c r="M118" s="254"/>
      <c r="N118" s="255"/>
      <c r="O118" s="256"/>
      <c r="P118" s="118"/>
      <c r="R118" s="161"/>
      <c r="S118" s="158"/>
      <c r="T118" s="148"/>
    </row>
    <row r="119" spans="1:20" s="2" customFormat="1" ht="13.15" customHeight="1" x14ac:dyDescent="0.25">
      <c r="A119" s="34"/>
      <c r="B119" s="249"/>
      <c r="C119" s="250"/>
      <c r="D119" s="250"/>
      <c r="E119" s="250"/>
      <c r="F119" s="250"/>
      <c r="G119" s="250"/>
      <c r="H119" s="250"/>
      <c r="I119" s="250"/>
      <c r="J119" s="251"/>
      <c r="K119" s="252"/>
      <c r="L119" s="253"/>
      <c r="M119" s="254"/>
      <c r="N119" s="255"/>
      <c r="O119" s="256"/>
      <c r="P119" s="118"/>
      <c r="R119" s="161"/>
      <c r="S119" s="158"/>
      <c r="T119" s="148"/>
    </row>
    <row r="120" spans="1:20" s="2" customFormat="1" ht="13.15" customHeight="1" x14ac:dyDescent="0.25">
      <c r="A120" s="34"/>
      <c r="B120" s="249"/>
      <c r="C120" s="250"/>
      <c r="D120" s="250"/>
      <c r="E120" s="250"/>
      <c r="F120" s="250"/>
      <c r="G120" s="250"/>
      <c r="H120" s="250"/>
      <c r="I120" s="250"/>
      <c r="J120" s="251"/>
      <c r="K120" s="252"/>
      <c r="L120" s="253"/>
      <c r="M120" s="254"/>
      <c r="N120" s="255"/>
      <c r="O120" s="256"/>
      <c r="P120" s="118"/>
      <c r="R120" s="161"/>
      <c r="S120" s="158"/>
      <c r="T120" s="148"/>
    </row>
    <row r="121" spans="1:20" s="2" customFormat="1" ht="13.15" customHeight="1" x14ac:dyDescent="0.25">
      <c r="A121" s="34"/>
      <c r="B121" s="249"/>
      <c r="C121" s="250"/>
      <c r="D121" s="250"/>
      <c r="E121" s="250"/>
      <c r="F121" s="250"/>
      <c r="G121" s="250"/>
      <c r="H121" s="250"/>
      <c r="I121" s="250"/>
      <c r="J121" s="251"/>
      <c r="K121" s="252"/>
      <c r="L121" s="253"/>
      <c r="M121" s="254"/>
      <c r="N121" s="255"/>
      <c r="O121" s="256"/>
      <c r="P121" s="118"/>
      <c r="R121" s="161"/>
      <c r="S121" s="158"/>
      <c r="T121" s="148"/>
    </row>
    <row r="122" spans="1:20" s="2" customFormat="1" ht="13.15" customHeight="1" x14ac:dyDescent="0.25">
      <c r="A122" s="34"/>
      <c r="B122" s="249"/>
      <c r="C122" s="250"/>
      <c r="D122" s="250"/>
      <c r="E122" s="250"/>
      <c r="F122" s="250"/>
      <c r="G122" s="250"/>
      <c r="H122" s="250"/>
      <c r="I122" s="250"/>
      <c r="J122" s="251"/>
      <c r="K122" s="252"/>
      <c r="L122" s="253"/>
      <c r="M122" s="254"/>
      <c r="N122" s="255"/>
      <c r="O122" s="256"/>
      <c r="P122" s="118"/>
      <c r="R122" s="161"/>
      <c r="S122" s="158"/>
      <c r="T122" s="148"/>
    </row>
    <row r="123" spans="1:20" s="2" customFormat="1" ht="13.15" customHeight="1" x14ac:dyDescent="0.25">
      <c r="A123" s="34"/>
      <c r="B123" s="249"/>
      <c r="C123" s="250"/>
      <c r="D123" s="250"/>
      <c r="E123" s="250"/>
      <c r="F123" s="250"/>
      <c r="G123" s="250"/>
      <c r="H123" s="250"/>
      <c r="I123" s="250"/>
      <c r="J123" s="251"/>
      <c r="K123" s="252"/>
      <c r="L123" s="253"/>
      <c r="M123" s="254"/>
      <c r="N123" s="255"/>
      <c r="O123" s="256"/>
      <c r="P123" s="118"/>
      <c r="R123" s="161"/>
      <c r="S123" s="158"/>
      <c r="T123" s="148"/>
    </row>
    <row r="124" spans="1:20" s="2" customFormat="1" ht="13.15" customHeight="1" x14ac:dyDescent="0.25">
      <c r="A124" s="34"/>
      <c r="B124" s="249"/>
      <c r="C124" s="250"/>
      <c r="D124" s="250"/>
      <c r="E124" s="250"/>
      <c r="F124" s="250"/>
      <c r="G124" s="250"/>
      <c r="H124" s="250"/>
      <c r="I124" s="250"/>
      <c r="J124" s="251"/>
      <c r="K124" s="252"/>
      <c r="L124" s="253"/>
      <c r="M124" s="254"/>
      <c r="N124" s="255"/>
      <c r="O124" s="256"/>
      <c r="P124" s="118"/>
      <c r="R124" s="161"/>
      <c r="S124" s="158"/>
      <c r="T124" s="148"/>
    </row>
    <row r="125" spans="1:20" s="2" customFormat="1" ht="13.15" customHeight="1" x14ac:dyDescent="0.25">
      <c r="A125" s="34"/>
      <c r="B125" s="249"/>
      <c r="C125" s="250"/>
      <c r="D125" s="250"/>
      <c r="E125" s="250"/>
      <c r="F125" s="250"/>
      <c r="G125" s="250"/>
      <c r="H125" s="250"/>
      <c r="I125" s="250"/>
      <c r="J125" s="251"/>
      <c r="K125" s="252"/>
      <c r="L125" s="253"/>
      <c r="M125" s="254"/>
      <c r="N125" s="255"/>
      <c r="O125" s="256"/>
      <c r="P125" s="118"/>
      <c r="R125" s="161"/>
      <c r="S125" s="158"/>
      <c r="T125" s="148"/>
    </row>
    <row r="126" spans="1:20" s="2" customFormat="1" ht="13.15" customHeight="1" x14ac:dyDescent="0.25">
      <c r="A126" s="34"/>
      <c r="B126" s="249"/>
      <c r="C126" s="250"/>
      <c r="D126" s="250"/>
      <c r="E126" s="250"/>
      <c r="F126" s="250"/>
      <c r="G126" s="250"/>
      <c r="H126" s="250"/>
      <c r="I126" s="250"/>
      <c r="J126" s="251"/>
      <c r="K126" s="252"/>
      <c r="L126" s="253"/>
      <c r="M126" s="254"/>
      <c r="N126" s="255"/>
      <c r="O126" s="256"/>
      <c r="P126" s="118"/>
      <c r="R126" s="161"/>
      <c r="S126" s="158"/>
      <c r="T126" s="148"/>
    </row>
    <row r="127" spans="1:20" s="2" customFormat="1" ht="13.15" customHeight="1" x14ac:dyDescent="0.25">
      <c r="A127" s="34"/>
      <c r="B127" s="377"/>
      <c r="C127" s="378"/>
      <c r="D127" s="378"/>
      <c r="E127" s="378"/>
      <c r="F127" s="378"/>
      <c r="G127" s="378"/>
      <c r="H127" s="378"/>
      <c r="I127" s="378"/>
      <c r="J127" s="379"/>
      <c r="K127" s="380"/>
      <c r="L127" s="313"/>
      <c r="M127" s="314"/>
      <c r="N127" s="315"/>
      <c r="O127" s="316"/>
      <c r="P127" s="128"/>
      <c r="R127" s="161"/>
      <c r="S127" s="158"/>
      <c r="T127" s="148"/>
    </row>
    <row r="128" spans="1:20" s="2" customFormat="1" ht="13.15" customHeight="1" x14ac:dyDescent="0.25">
      <c r="A128" s="34"/>
      <c r="B128" s="143" t="s">
        <v>65</v>
      </c>
      <c r="C128" s="144"/>
      <c r="D128" s="144"/>
      <c r="E128" s="145"/>
      <c r="F128" s="431">
        <f>SUMIFS(M107:M127,P107:P127,"&lt;&gt;x")</f>
        <v>0</v>
      </c>
      <c r="G128" s="432"/>
      <c r="H128" s="433"/>
      <c r="I128" s="61"/>
      <c r="J128" s="12" t="s">
        <v>47</v>
      </c>
      <c r="K128" s="121"/>
      <c r="L128" s="121"/>
      <c r="M128" s="430">
        <f>SUM(M107:M127)</f>
        <v>0</v>
      </c>
      <c r="N128" s="430"/>
      <c r="O128" s="430"/>
      <c r="P128" s="28"/>
      <c r="R128" s="161"/>
      <c r="S128" s="199"/>
      <c r="T128" s="148"/>
    </row>
    <row r="129" spans="1:20" s="2" customFormat="1" ht="13.15" customHeight="1" x14ac:dyDescent="0.25">
      <c r="A129" s="34"/>
      <c r="B129" s="100" t="s">
        <v>66</v>
      </c>
      <c r="C129" s="101"/>
      <c r="D129" s="101"/>
      <c r="E129" s="102"/>
      <c r="F129" s="384">
        <f>SUMIFS(M107:M127,P107:P127,"=x")</f>
        <v>0</v>
      </c>
      <c r="G129" s="385"/>
      <c r="H129" s="386"/>
      <c r="I129" s="61"/>
      <c r="J129" s="63"/>
      <c r="K129" s="30"/>
      <c r="L129" s="30"/>
      <c r="M129" s="30"/>
      <c r="N129" s="30"/>
      <c r="O129" s="30"/>
      <c r="P129" s="30"/>
      <c r="R129" s="161"/>
      <c r="S129" s="158"/>
      <c r="T129" s="148"/>
    </row>
    <row r="130" spans="1:20" s="2" customFormat="1" ht="13.15" customHeight="1" x14ac:dyDescent="0.25">
      <c r="A130" s="34"/>
      <c r="B130" s="61"/>
      <c r="C130" s="61"/>
      <c r="D130" s="61"/>
      <c r="E130" s="61"/>
      <c r="F130" s="61"/>
      <c r="G130" s="61"/>
      <c r="H130" s="61"/>
      <c r="I130" s="61"/>
      <c r="J130" s="63"/>
      <c r="K130" s="30"/>
      <c r="L130" s="30"/>
      <c r="M130" s="30"/>
      <c r="N130" s="30"/>
      <c r="O130" s="30"/>
      <c r="P130" s="30"/>
      <c r="Q130" s="29"/>
      <c r="R130" s="161"/>
      <c r="S130" s="158"/>
      <c r="T130" s="148"/>
    </row>
    <row r="131" spans="1:20" s="2" customFormat="1" ht="13.15" customHeight="1" x14ac:dyDescent="0.25">
      <c r="A131" s="34"/>
      <c r="B131" s="61"/>
      <c r="C131" s="61"/>
      <c r="D131" s="61"/>
      <c r="E131" s="61"/>
      <c r="F131" s="61"/>
      <c r="G131" s="61"/>
      <c r="H131" s="61"/>
      <c r="I131" s="61"/>
      <c r="J131" s="63"/>
      <c r="K131" s="30"/>
      <c r="L131" s="30"/>
      <c r="M131" s="30"/>
      <c r="N131" s="30"/>
      <c r="O131" s="30"/>
      <c r="P131" s="30"/>
      <c r="Q131" s="29"/>
      <c r="R131" s="161"/>
      <c r="S131" s="158"/>
      <c r="T131" s="148"/>
    </row>
    <row r="132" spans="1:20" s="2" customFormat="1" ht="13.15" customHeight="1" x14ac:dyDescent="0.25">
      <c r="A132" s="34"/>
      <c r="B132" s="15" t="s">
        <v>137</v>
      </c>
      <c r="C132" s="61"/>
      <c r="D132" s="61"/>
      <c r="E132" s="61"/>
      <c r="F132" s="61"/>
      <c r="G132" s="61"/>
      <c r="H132" s="61"/>
      <c r="I132" s="61"/>
      <c r="J132" s="63"/>
      <c r="K132" s="30"/>
      <c r="L132" s="30"/>
      <c r="M132" s="30"/>
      <c r="N132" s="30"/>
      <c r="O132" s="30"/>
      <c r="P132" s="30"/>
      <c r="Q132" s="29"/>
      <c r="R132" s="161"/>
      <c r="S132" s="158"/>
      <c r="T132" s="148"/>
    </row>
    <row r="133" spans="1:20" s="2" customFormat="1" ht="7.9" customHeight="1" x14ac:dyDescent="0.25">
      <c r="A133" s="34"/>
      <c r="B133" s="61"/>
      <c r="C133" s="61"/>
      <c r="D133" s="61"/>
      <c r="E133" s="61"/>
      <c r="F133" s="61"/>
      <c r="G133" s="61"/>
      <c r="H133" s="61"/>
      <c r="I133" s="61"/>
      <c r="J133" s="63"/>
      <c r="K133" s="30"/>
      <c r="L133" s="30"/>
      <c r="M133" s="30"/>
      <c r="N133" s="30"/>
      <c r="O133" s="30"/>
      <c r="P133" s="30"/>
      <c r="Q133" s="29"/>
      <c r="R133" s="161"/>
      <c r="S133" s="158"/>
      <c r="T133" s="148"/>
    </row>
    <row r="134" spans="1:20" s="2" customFormat="1" ht="13.15" customHeight="1" x14ac:dyDescent="0.25">
      <c r="A134" s="34"/>
      <c r="B134" s="263" t="s">
        <v>20</v>
      </c>
      <c r="C134" s="264"/>
      <c r="D134" s="264"/>
      <c r="E134" s="264"/>
      <c r="F134" s="264"/>
      <c r="G134" s="264"/>
      <c r="H134" s="265"/>
      <c r="I134" s="263" t="s">
        <v>70</v>
      </c>
      <c r="J134" s="265"/>
      <c r="K134" s="263" t="s">
        <v>21</v>
      </c>
      <c r="L134" s="265"/>
      <c r="M134" s="263" t="s">
        <v>22</v>
      </c>
      <c r="N134" s="264"/>
      <c r="O134" s="265"/>
      <c r="P134" s="69" t="s">
        <v>46</v>
      </c>
      <c r="Q134" s="29"/>
      <c r="R134" s="196" t="s">
        <v>6</v>
      </c>
      <c r="S134" s="158" t="s">
        <v>48</v>
      </c>
      <c r="T134" s="148"/>
    </row>
    <row r="135" spans="1:20" s="2" customFormat="1" ht="13.15" customHeight="1" x14ac:dyDescent="0.25">
      <c r="A135" s="34"/>
      <c r="B135" s="266"/>
      <c r="C135" s="266"/>
      <c r="D135" s="266"/>
      <c r="E135" s="266"/>
      <c r="F135" s="266"/>
      <c r="G135" s="266"/>
      <c r="H135" s="266"/>
      <c r="I135" s="267"/>
      <c r="J135" s="267"/>
      <c r="K135" s="268"/>
      <c r="L135" s="269"/>
      <c r="M135" s="270"/>
      <c r="N135" s="271"/>
      <c r="O135" s="272"/>
      <c r="P135" s="130"/>
      <c r="Q135" s="29"/>
      <c r="R135" s="161"/>
      <c r="S135" s="158"/>
      <c r="T135" s="148"/>
    </row>
    <row r="136" spans="1:20" s="2" customFormat="1" ht="13.15" customHeight="1" x14ac:dyDescent="0.25">
      <c r="A136" s="34"/>
      <c r="B136" s="261"/>
      <c r="C136" s="261"/>
      <c r="D136" s="261"/>
      <c r="E136" s="261"/>
      <c r="F136" s="261"/>
      <c r="G136" s="261"/>
      <c r="H136" s="261"/>
      <c r="I136" s="262"/>
      <c r="J136" s="262"/>
      <c r="K136" s="252"/>
      <c r="L136" s="253"/>
      <c r="M136" s="254"/>
      <c r="N136" s="255"/>
      <c r="O136" s="256"/>
      <c r="P136" s="118"/>
      <c r="Q136" s="29"/>
      <c r="R136" s="161"/>
      <c r="S136" s="158"/>
      <c r="T136" s="148"/>
    </row>
    <row r="137" spans="1:20" s="2" customFormat="1" ht="13.15" customHeight="1" x14ac:dyDescent="0.25">
      <c r="A137" s="34"/>
      <c r="B137" s="261"/>
      <c r="C137" s="261"/>
      <c r="D137" s="261"/>
      <c r="E137" s="261"/>
      <c r="F137" s="261"/>
      <c r="G137" s="261"/>
      <c r="H137" s="261"/>
      <c r="I137" s="262"/>
      <c r="J137" s="262"/>
      <c r="K137" s="252"/>
      <c r="L137" s="253"/>
      <c r="M137" s="254"/>
      <c r="N137" s="255"/>
      <c r="O137" s="256"/>
      <c r="P137" s="118"/>
      <c r="Q137" s="29"/>
      <c r="R137" s="161"/>
      <c r="S137" s="158"/>
      <c r="T137" s="148"/>
    </row>
    <row r="138" spans="1:20" s="2" customFormat="1" ht="13.15" customHeight="1" x14ac:dyDescent="0.25">
      <c r="A138" s="34"/>
      <c r="B138" s="261"/>
      <c r="C138" s="261"/>
      <c r="D138" s="261"/>
      <c r="E138" s="261"/>
      <c r="F138" s="261"/>
      <c r="G138" s="261"/>
      <c r="H138" s="261"/>
      <c r="I138" s="262"/>
      <c r="J138" s="262"/>
      <c r="K138" s="252"/>
      <c r="L138" s="253"/>
      <c r="M138" s="254"/>
      <c r="N138" s="255"/>
      <c r="O138" s="256"/>
      <c r="P138" s="118"/>
      <c r="Q138" s="29"/>
      <c r="R138" s="161"/>
      <c r="S138" s="158"/>
      <c r="T138" s="148"/>
    </row>
    <row r="139" spans="1:20" s="2" customFormat="1" ht="13.15" customHeight="1" x14ac:dyDescent="0.25">
      <c r="A139" s="34"/>
      <c r="B139" s="261"/>
      <c r="C139" s="261"/>
      <c r="D139" s="261"/>
      <c r="E139" s="261"/>
      <c r="F139" s="261"/>
      <c r="G139" s="261"/>
      <c r="H139" s="261"/>
      <c r="I139" s="262"/>
      <c r="J139" s="262"/>
      <c r="K139" s="252"/>
      <c r="L139" s="253"/>
      <c r="M139" s="254"/>
      <c r="N139" s="255"/>
      <c r="O139" s="256"/>
      <c r="P139" s="118"/>
      <c r="Q139" s="29"/>
      <c r="R139" s="161"/>
      <c r="S139" s="158"/>
      <c r="T139" s="148"/>
    </row>
    <row r="140" spans="1:20" s="2" customFormat="1" ht="13.15" customHeight="1" x14ac:dyDescent="0.25">
      <c r="A140" s="34"/>
      <c r="B140" s="261"/>
      <c r="C140" s="261"/>
      <c r="D140" s="261"/>
      <c r="E140" s="261"/>
      <c r="F140" s="261"/>
      <c r="G140" s="261"/>
      <c r="H140" s="261"/>
      <c r="I140" s="262"/>
      <c r="J140" s="262"/>
      <c r="K140" s="252"/>
      <c r="L140" s="253"/>
      <c r="M140" s="254"/>
      <c r="N140" s="255"/>
      <c r="O140" s="256"/>
      <c r="P140" s="118"/>
      <c r="Q140" s="29"/>
      <c r="R140" s="161"/>
      <c r="S140" s="158"/>
      <c r="T140" s="148"/>
    </row>
    <row r="141" spans="1:20" s="35" customFormat="1" ht="13.15" customHeight="1" x14ac:dyDescent="0.25">
      <c r="A141" s="34"/>
      <c r="B141" s="261"/>
      <c r="C141" s="261"/>
      <c r="D141" s="261"/>
      <c r="E141" s="261"/>
      <c r="F141" s="261"/>
      <c r="G141" s="261"/>
      <c r="H141" s="261"/>
      <c r="I141" s="262"/>
      <c r="J141" s="262"/>
      <c r="K141" s="252"/>
      <c r="L141" s="253"/>
      <c r="M141" s="254"/>
      <c r="N141" s="255"/>
      <c r="O141" s="256"/>
      <c r="P141" s="118"/>
      <c r="Q141" s="29"/>
      <c r="R141" s="161"/>
      <c r="S141" s="158"/>
      <c r="T141" s="148"/>
    </row>
    <row r="142" spans="1:20" s="35" customFormat="1" ht="13.15" customHeight="1" x14ac:dyDescent="0.25">
      <c r="A142" s="34"/>
      <c r="B142" s="261"/>
      <c r="C142" s="261"/>
      <c r="D142" s="261"/>
      <c r="E142" s="261"/>
      <c r="F142" s="261"/>
      <c r="G142" s="261"/>
      <c r="H142" s="261"/>
      <c r="I142" s="262"/>
      <c r="J142" s="262"/>
      <c r="K142" s="252"/>
      <c r="L142" s="253"/>
      <c r="M142" s="254"/>
      <c r="N142" s="255"/>
      <c r="O142" s="256"/>
      <c r="P142" s="118"/>
      <c r="Q142" s="29"/>
      <c r="R142" s="161"/>
      <c r="S142" s="158"/>
      <c r="T142" s="148"/>
    </row>
    <row r="143" spans="1:20" s="35" customFormat="1" ht="13.15" customHeight="1" x14ac:dyDescent="0.25">
      <c r="A143" s="34"/>
      <c r="B143" s="261"/>
      <c r="C143" s="261"/>
      <c r="D143" s="261"/>
      <c r="E143" s="261"/>
      <c r="F143" s="261"/>
      <c r="G143" s="261"/>
      <c r="H143" s="261"/>
      <c r="I143" s="262"/>
      <c r="J143" s="262"/>
      <c r="K143" s="252"/>
      <c r="L143" s="253"/>
      <c r="M143" s="254"/>
      <c r="N143" s="255"/>
      <c r="O143" s="256"/>
      <c r="P143" s="118"/>
      <c r="Q143" s="29"/>
      <c r="R143" s="161"/>
      <c r="S143" s="158"/>
      <c r="T143" s="148"/>
    </row>
    <row r="144" spans="1:20" s="35" customFormat="1" ht="13.15" customHeight="1" x14ac:dyDescent="0.25">
      <c r="A144" s="34"/>
      <c r="B144" s="261"/>
      <c r="C144" s="261"/>
      <c r="D144" s="261"/>
      <c r="E144" s="261"/>
      <c r="F144" s="261"/>
      <c r="G144" s="261"/>
      <c r="H144" s="261"/>
      <c r="I144" s="262"/>
      <c r="J144" s="262"/>
      <c r="K144" s="252"/>
      <c r="L144" s="253"/>
      <c r="M144" s="254"/>
      <c r="N144" s="255"/>
      <c r="O144" s="256"/>
      <c r="P144" s="118"/>
      <c r="Q144" s="29"/>
      <c r="R144" s="161"/>
      <c r="S144" s="158"/>
      <c r="T144" s="148"/>
    </row>
    <row r="145" spans="1:20" s="35" customFormat="1" ht="13.15" customHeight="1" x14ac:dyDescent="0.25">
      <c r="A145" s="34"/>
      <c r="B145" s="261"/>
      <c r="C145" s="261"/>
      <c r="D145" s="261"/>
      <c r="E145" s="261"/>
      <c r="F145" s="261"/>
      <c r="G145" s="261"/>
      <c r="H145" s="261"/>
      <c r="I145" s="262"/>
      <c r="J145" s="262"/>
      <c r="K145" s="252"/>
      <c r="L145" s="253"/>
      <c r="M145" s="254"/>
      <c r="N145" s="255"/>
      <c r="O145" s="256"/>
      <c r="P145" s="118"/>
      <c r="Q145" s="29"/>
      <c r="R145" s="161"/>
      <c r="S145" s="158"/>
      <c r="T145" s="148"/>
    </row>
    <row r="146" spans="1:20" s="35" customFormat="1" ht="13.15" customHeight="1" x14ac:dyDescent="0.25">
      <c r="A146" s="34"/>
      <c r="B146" s="261"/>
      <c r="C146" s="261"/>
      <c r="D146" s="261"/>
      <c r="E146" s="261"/>
      <c r="F146" s="261"/>
      <c r="G146" s="261"/>
      <c r="H146" s="261"/>
      <c r="I146" s="262"/>
      <c r="J146" s="262"/>
      <c r="K146" s="252"/>
      <c r="L146" s="253"/>
      <c r="M146" s="254"/>
      <c r="N146" s="255"/>
      <c r="O146" s="256"/>
      <c r="P146" s="118"/>
      <c r="Q146" s="29"/>
      <c r="R146" s="161"/>
      <c r="S146" s="158"/>
      <c r="T146" s="148"/>
    </row>
    <row r="147" spans="1:20" s="35" customFormat="1" ht="13.15" customHeight="1" x14ac:dyDescent="0.25">
      <c r="A147" s="34"/>
      <c r="B147" s="261"/>
      <c r="C147" s="261"/>
      <c r="D147" s="261"/>
      <c r="E147" s="261"/>
      <c r="F147" s="261"/>
      <c r="G147" s="261"/>
      <c r="H147" s="261"/>
      <c r="I147" s="262"/>
      <c r="J147" s="262"/>
      <c r="K147" s="252"/>
      <c r="L147" s="253"/>
      <c r="M147" s="254"/>
      <c r="N147" s="255"/>
      <c r="O147" s="256"/>
      <c r="P147" s="118"/>
      <c r="Q147" s="29"/>
      <c r="R147" s="161"/>
      <c r="S147" s="158"/>
      <c r="T147" s="148"/>
    </row>
    <row r="148" spans="1:20" s="35" customFormat="1" ht="13.15" customHeight="1" x14ac:dyDescent="0.25">
      <c r="A148" s="34"/>
      <c r="B148" s="261"/>
      <c r="C148" s="261"/>
      <c r="D148" s="261"/>
      <c r="E148" s="261"/>
      <c r="F148" s="261"/>
      <c r="G148" s="261"/>
      <c r="H148" s="261"/>
      <c r="I148" s="262"/>
      <c r="J148" s="262"/>
      <c r="K148" s="252"/>
      <c r="L148" s="253"/>
      <c r="M148" s="254"/>
      <c r="N148" s="255"/>
      <c r="O148" s="256"/>
      <c r="P148" s="118"/>
      <c r="Q148" s="29"/>
      <c r="R148" s="161"/>
      <c r="S148" s="158"/>
      <c r="T148" s="148"/>
    </row>
    <row r="149" spans="1:20" s="35" customFormat="1" ht="13.15" customHeight="1" x14ac:dyDescent="0.25">
      <c r="A149" s="34"/>
      <c r="B149" s="261"/>
      <c r="C149" s="261"/>
      <c r="D149" s="261"/>
      <c r="E149" s="261"/>
      <c r="F149" s="261"/>
      <c r="G149" s="261"/>
      <c r="H149" s="261"/>
      <c r="I149" s="262"/>
      <c r="J149" s="262"/>
      <c r="K149" s="252"/>
      <c r="L149" s="253"/>
      <c r="M149" s="254"/>
      <c r="N149" s="255"/>
      <c r="O149" s="256"/>
      <c r="P149" s="118"/>
      <c r="Q149" s="29"/>
      <c r="R149" s="161"/>
      <c r="S149" s="158"/>
      <c r="T149" s="148"/>
    </row>
    <row r="150" spans="1:20" s="35" customFormat="1" ht="13.15" customHeight="1" x14ac:dyDescent="0.25">
      <c r="A150" s="34"/>
      <c r="B150" s="261"/>
      <c r="C150" s="261"/>
      <c r="D150" s="261"/>
      <c r="E150" s="261"/>
      <c r="F150" s="261"/>
      <c r="G150" s="261"/>
      <c r="H150" s="261"/>
      <c r="I150" s="262"/>
      <c r="J150" s="262"/>
      <c r="K150" s="252"/>
      <c r="L150" s="253"/>
      <c r="M150" s="254"/>
      <c r="N150" s="255"/>
      <c r="O150" s="256"/>
      <c r="P150" s="118"/>
      <c r="Q150" s="29"/>
      <c r="R150" s="161"/>
      <c r="S150" s="158"/>
      <c r="T150" s="148"/>
    </row>
    <row r="151" spans="1:20" s="35" customFormat="1" ht="13.15" customHeight="1" x14ac:dyDescent="0.25">
      <c r="A151" s="34"/>
      <c r="B151" s="261"/>
      <c r="C151" s="261"/>
      <c r="D151" s="261"/>
      <c r="E151" s="261"/>
      <c r="F151" s="261"/>
      <c r="G151" s="261"/>
      <c r="H151" s="261"/>
      <c r="I151" s="262"/>
      <c r="J151" s="262"/>
      <c r="K151" s="252"/>
      <c r="L151" s="253"/>
      <c r="M151" s="254"/>
      <c r="N151" s="255"/>
      <c r="O151" s="256"/>
      <c r="P151" s="118"/>
      <c r="Q151" s="29"/>
      <c r="R151" s="161"/>
      <c r="S151" s="158"/>
      <c r="T151" s="148"/>
    </row>
    <row r="152" spans="1:20" s="35" customFormat="1" ht="13.15" customHeight="1" x14ac:dyDescent="0.25">
      <c r="A152" s="34"/>
      <c r="B152" s="261"/>
      <c r="C152" s="261"/>
      <c r="D152" s="261"/>
      <c r="E152" s="261"/>
      <c r="F152" s="261"/>
      <c r="G152" s="261"/>
      <c r="H152" s="261"/>
      <c r="I152" s="262"/>
      <c r="J152" s="262"/>
      <c r="K152" s="252"/>
      <c r="L152" s="253"/>
      <c r="M152" s="254"/>
      <c r="N152" s="255"/>
      <c r="O152" s="256"/>
      <c r="P152" s="118"/>
      <c r="Q152" s="29"/>
      <c r="R152" s="161"/>
      <c r="S152" s="158"/>
      <c r="T152" s="148"/>
    </row>
    <row r="153" spans="1:20" s="35" customFormat="1" ht="13.15" customHeight="1" x14ac:dyDescent="0.25">
      <c r="A153" s="34"/>
      <c r="B153" s="261"/>
      <c r="C153" s="261"/>
      <c r="D153" s="261"/>
      <c r="E153" s="261"/>
      <c r="F153" s="261"/>
      <c r="G153" s="261"/>
      <c r="H153" s="261"/>
      <c r="I153" s="262"/>
      <c r="J153" s="262"/>
      <c r="K153" s="252"/>
      <c r="L153" s="253"/>
      <c r="M153" s="254"/>
      <c r="N153" s="255"/>
      <c r="O153" s="256"/>
      <c r="P153" s="118"/>
      <c r="Q153" s="29"/>
      <c r="R153" s="161"/>
      <c r="S153" s="158"/>
      <c r="T153" s="148"/>
    </row>
    <row r="154" spans="1:20" s="35" customFormat="1" ht="13.15" customHeight="1" x14ac:dyDescent="0.25">
      <c r="A154" s="34"/>
      <c r="B154" s="261"/>
      <c r="C154" s="261"/>
      <c r="D154" s="261"/>
      <c r="E154" s="261"/>
      <c r="F154" s="261"/>
      <c r="G154" s="261"/>
      <c r="H154" s="261"/>
      <c r="I154" s="262"/>
      <c r="J154" s="262"/>
      <c r="K154" s="252"/>
      <c r="L154" s="253"/>
      <c r="M154" s="254"/>
      <c r="N154" s="255"/>
      <c r="O154" s="256"/>
      <c r="P154" s="118"/>
      <c r="Q154" s="29"/>
      <c r="R154" s="161"/>
      <c r="S154" s="158"/>
      <c r="T154" s="148"/>
    </row>
    <row r="155" spans="1:20" s="35" customFormat="1" ht="13.15" customHeight="1" x14ac:dyDescent="0.25">
      <c r="A155" s="34"/>
      <c r="B155" s="377"/>
      <c r="C155" s="378"/>
      <c r="D155" s="378"/>
      <c r="E155" s="378"/>
      <c r="F155" s="378"/>
      <c r="G155" s="378"/>
      <c r="H155" s="379"/>
      <c r="I155" s="70"/>
      <c r="J155" s="71"/>
      <c r="K155" s="380"/>
      <c r="L155" s="313"/>
      <c r="M155" s="314"/>
      <c r="N155" s="315"/>
      <c r="O155" s="316"/>
      <c r="P155" s="128"/>
      <c r="Q155" s="29"/>
      <c r="R155" s="161"/>
      <c r="S155" s="158"/>
      <c r="T155" s="148"/>
    </row>
    <row r="156" spans="1:20" s="35" customFormat="1" ht="13.15" customHeight="1" x14ac:dyDescent="0.25">
      <c r="A156" s="34"/>
      <c r="B156" s="100" t="s">
        <v>65</v>
      </c>
      <c r="C156" s="101"/>
      <c r="D156" s="101"/>
      <c r="E156" s="102"/>
      <c r="F156" s="384">
        <f>SUMIFS(M135:M155,P135:P155,"&lt;&gt;x")</f>
        <v>0</v>
      </c>
      <c r="G156" s="385"/>
      <c r="H156" s="386"/>
      <c r="I156" s="61"/>
      <c r="J156" s="64" t="s">
        <v>71</v>
      </c>
      <c r="K156" s="121"/>
      <c r="L156" s="121"/>
      <c r="M156" s="430">
        <f>SUM(M135:M155)</f>
        <v>0</v>
      </c>
      <c r="N156" s="430"/>
      <c r="O156" s="430"/>
      <c r="P156" s="28"/>
      <c r="Q156" s="29"/>
      <c r="R156" s="161"/>
      <c r="S156" s="158"/>
      <c r="T156" s="148"/>
    </row>
    <row r="157" spans="1:20" s="35" customFormat="1" ht="13.15" customHeight="1" x14ac:dyDescent="0.25">
      <c r="A157" s="34"/>
      <c r="B157" s="100" t="s">
        <v>66</v>
      </c>
      <c r="C157" s="101"/>
      <c r="D157" s="101"/>
      <c r="E157" s="102"/>
      <c r="F157" s="384">
        <f>SUMIFS(M135:M155,P135:P155,"=x")</f>
        <v>0</v>
      </c>
      <c r="G157" s="385"/>
      <c r="H157" s="386"/>
      <c r="I157" s="61"/>
      <c r="J157" s="15"/>
      <c r="K157" s="15"/>
      <c r="L157" s="15"/>
      <c r="M157" s="15"/>
      <c r="N157" s="16"/>
      <c r="O157" s="17"/>
      <c r="P157" s="17"/>
      <c r="Q157" s="29"/>
      <c r="R157" s="161"/>
      <c r="S157" s="158"/>
      <c r="T157" s="148"/>
    </row>
    <row r="158" spans="1:20" s="35" customFormat="1" ht="13.9" customHeight="1" x14ac:dyDescent="0.25">
      <c r="A158" s="34"/>
      <c r="B158" s="61"/>
      <c r="C158" s="61"/>
      <c r="D158" s="61"/>
      <c r="E158" s="61"/>
      <c r="F158" s="61"/>
      <c r="G158" s="61"/>
      <c r="H158" s="61"/>
      <c r="I158" s="61"/>
      <c r="J158" s="63"/>
      <c r="K158" s="30"/>
      <c r="L158" s="30"/>
      <c r="M158" s="30"/>
      <c r="N158" s="30"/>
      <c r="O158" s="30"/>
      <c r="P158" s="30"/>
      <c r="Q158" s="29"/>
      <c r="R158" s="161"/>
      <c r="S158" s="158"/>
      <c r="T158" s="148"/>
    </row>
    <row r="159" spans="1:20" s="35" customFormat="1" ht="13.9" customHeight="1" x14ac:dyDescent="0.25">
      <c r="A159" s="34"/>
      <c r="B159" s="61"/>
      <c r="C159" s="61"/>
      <c r="D159" s="61"/>
      <c r="E159" s="61"/>
      <c r="F159" s="61"/>
      <c r="G159" s="61"/>
      <c r="H159" s="61"/>
      <c r="I159" s="61"/>
      <c r="J159" s="63"/>
      <c r="K159" s="30"/>
      <c r="L159" s="30"/>
      <c r="M159" s="30"/>
      <c r="N159" s="30"/>
      <c r="O159" s="30"/>
      <c r="P159" s="30"/>
      <c r="Q159" s="29"/>
      <c r="R159" s="161"/>
      <c r="S159" s="158"/>
      <c r="T159" s="148"/>
    </row>
    <row r="160" spans="1:20" s="2" customFormat="1" ht="13.9" customHeight="1" x14ac:dyDescent="0.25">
      <c r="A160" s="34"/>
      <c r="B160" s="121" t="s">
        <v>138</v>
      </c>
      <c r="C160" s="48"/>
      <c r="D160" s="48"/>
      <c r="E160" s="48"/>
      <c r="F160" s="48"/>
      <c r="G160" s="48"/>
      <c r="H160" s="48"/>
      <c r="I160" s="48"/>
      <c r="J160" s="48"/>
      <c r="K160" s="48"/>
      <c r="L160" s="48"/>
      <c r="M160" s="48"/>
      <c r="N160" s="48"/>
      <c r="O160" s="48"/>
      <c r="P160" s="48"/>
      <c r="R160" s="161"/>
      <c r="S160" s="158"/>
      <c r="T160" s="148"/>
    </row>
    <row r="161" spans="1:20" s="2" customFormat="1" ht="13.9" customHeight="1" x14ac:dyDescent="0.25">
      <c r="A161" s="34"/>
      <c r="R161" s="161"/>
      <c r="S161" s="158"/>
      <c r="T161" s="148"/>
    </row>
    <row r="162" spans="1:20" s="2" customFormat="1" ht="13.9" customHeight="1" x14ac:dyDescent="0.25">
      <c r="A162" s="34"/>
      <c r="B162" s="120" t="s">
        <v>33</v>
      </c>
      <c r="C162" s="49" t="s">
        <v>20</v>
      </c>
      <c r="D162" s="132"/>
      <c r="E162" s="132"/>
      <c r="F162" s="132"/>
      <c r="G162" s="132"/>
      <c r="H162" s="132"/>
      <c r="I162" s="132"/>
      <c r="J162" s="132"/>
      <c r="K162" s="132"/>
      <c r="L162" s="132"/>
      <c r="M162" s="132"/>
      <c r="N162" s="132"/>
      <c r="O162" s="132"/>
      <c r="P162" s="133"/>
      <c r="R162" s="161"/>
      <c r="S162" s="158"/>
      <c r="T162" s="148"/>
    </row>
    <row r="163" spans="1:20" s="2" customFormat="1" ht="13.9" customHeight="1" x14ac:dyDescent="0.25">
      <c r="A163" s="34"/>
      <c r="B163" s="50">
        <v>1</v>
      </c>
      <c r="C163" s="129" t="s">
        <v>35</v>
      </c>
      <c r="D163" s="129"/>
      <c r="E163" s="129"/>
      <c r="F163" s="129"/>
      <c r="G163" s="129"/>
      <c r="H163" s="129"/>
      <c r="I163" s="129"/>
      <c r="J163" s="129"/>
      <c r="K163" s="129"/>
      <c r="L163" s="129"/>
      <c r="M163" s="129"/>
      <c r="N163" s="129"/>
      <c r="O163" s="129"/>
      <c r="P163" s="51"/>
      <c r="R163" s="196" t="s">
        <v>6</v>
      </c>
      <c r="S163" s="158" t="s">
        <v>41</v>
      </c>
      <c r="T163" s="148"/>
    </row>
    <row r="164" spans="1:20" s="2" customFormat="1" ht="13.9" customHeight="1" x14ac:dyDescent="0.25">
      <c r="A164" s="34"/>
      <c r="B164" s="52">
        <v>2</v>
      </c>
      <c r="C164" s="41" t="s">
        <v>132</v>
      </c>
      <c r="D164" s="41"/>
      <c r="E164" s="41"/>
      <c r="F164" s="41"/>
      <c r="G164" s="41"/>
      <c r="H164" s="41"/>
      <c r="I164" s="41"/>
      <c r="J164" s="41"/>
      <c r="K164" s="41"/>
      <c r="L164" s="41"/>
      <c r="M164" s="41"/>
      <c r="N164" s="41"/>
      <c r="O164" s="41"/>
      <c r="P164" s="53"/>
      <c r="R164" s="161"/>
      <c r="S164" s="158"/>
      <c r="T164" s="148"/>
    </row>
    <row r="165" spans="1:20" s="2" customFormat="1" ht="13.9" customHeight="1" x14ac:dyDescent="0.25">
      <c r="A165" s="34"/>
      <c r="B165" s="52">
        <v>3</v>
      </c>
      <c r="C165" s="41" t="s">
        <v>133</v>
      </c>
      <c r="D165" s="41"/>
      <c r="E165" s="41"/>
      <c r="F165" s="41"/>
      <c r="G165" s="41"/>
      <c r="H165" s="41"/>
      <c r="I165" s="41"/>
      <c r="J165" s="41"/>
      <c r="K165" s="41"/>
      <c r="L165" s="41"/>
      <c r="M165" s="41"/>
      <c r="N165" s="41"/>
      <c r="O165" s="41"/>
      <c r="P165" s="53"/>
      <c r="R165" s="161"/>
      <c r="S165" s="158"/>
      <c r="T165" s="148"/>
    </row>
    <row r="166" spans="1:20" s="2" customFormat="1" ht="13.9" customHeight="1" x14ac:dyDescent="0.25">
      <c r="A166" s="34"/>
      <c r="B166" s="52">
        <v>4</v>
      </c>
      <c r="C166" s="41" t="s">
        <v>36</v>
      </c>
      <c r="D166" s="41"/>
      <c r="E166" s="41"/>
      <c r="F166" s="41"/>
      <c r="G166" s="41"/>
      <c r="H166" s="41"/>
      <c r="I166" s="41"/>
      <c r="J166" s="41"/>
      <c r="K166" s="41"/>
      <c r="L166" s="41"/>
      <c r="M166" s="41"/>
      <c r="N166" s="41"/>
      <c r="O166" s="41"/>
      <c r="P166" s="53"/>
      <c r="R166" s="196" t="s">
        <v>6</v>
      </c>
      <c r="S166" s="241" t="s">
        <v>208</v>
      </c>
      <c r="T166" s="148"/>
    </row>
    <row r="167" spans="1:20" s="2" customFormat="1" ht="13.9" customHeight="1" x14ac:dyDescent="0.25">
      <c r="A167" s="34"/>
      <c r="B167" s="54"/>
      <c r="C167" s="55" t="s">
        <v>134</v>
      </c>
      <c r="D167" s="55"/>
      <c r="E167" s="55"/>
      <c r="F167" s="55"/>
      <c r="G167" s="55"/>
      <c r="H167" s="55"/>
      <c r="I167" s="55"/>
      <c r="J167" s="55"/>
      <c r="K167" s="55"/>
      <c r="L167" s="55"/>
      <c r="M167" s="55"/>
      <c r="N167" s="55"/>
      <c r="O167" s="55"/>
      <c r="P167" s="53"/>
      <c r="R167" s="196"/>
      <c r="S167" s="241"/>
      <c r="T167" s="148"/>
    </row>
    <row r="168" spans="1:20" s="2" customFormat="1" ht="13.9" customHeight="1" x14ac:dyDescent="0.25">
      <c r="A168" s="34"/>
      <c r="B168" s="54"/>
      <c r="C168" s="217"/>
      <c r="D168" s="218"/>
      <c r="E168" s="218"/>
      <c r="F168" s="218"/>
      <c r="G168" s="218"/>
      <c r="H168" s="218"/>
      <c r="I168" s="218"/>
      <c r="J168" s="218"/>
      <c r="K168" s="218"/>
      <c r="L168" s="218"/>
      <c r="M168" s="218"/>
      <c r="N168" s="218"/>
      <c r="O168" s="219"/>
      <c r="P168" s="53"/>
      <c r="R168" s="196" t="s">
        <v>6</v>
      </c>
      <c r="S168" s="158" t="s">
        <v>202</v>
      </c>
      <c r="T168" s="148"/>
    </row>
    <row r="169" spans="1:20" s="2" customFormat="1" ht="13.9" customHeight="1" x14ac:dyDescent="0.25">
      <c r="A169" s="34"/>
      <c r="B169" s="54"/>
      <c r="C169" s="217"/>
      <c r="D169" s="218"/>
      <c r="E169" s="218"/>
      <c r="F169" s="218"/>
      <c r="G169" s="218"/>
      <c r="H169" s="218"/>
      <c r="I169" s="218"/>
      <c r="J169" s="218"/>
      <c r="K169" s="218"/>
      <c r="L169" s="218"/>
      <c r="M169" s="218"/>
      <c r="N169" s="218"/>
      <c r="O169" s="219"/>
      <c r="P169" s="53"/>
      <c r="R169" s="161"/>
      <c r="S169" s="158"/>
      <c r="T169" s="148"/>
    </row>
    <row r="170" spans="1:20" s="2" customFormat="1" ht="13.9" customHeight="1" x14ac:dyDescent="0.25">
      <c r="A170" s="34"/>
      <c r="B170" s="54"/>
      <c r="C170" s="217"/>
      <c r="D170" s="218"/>
      <c r="E170" s="218"/>
      <c r="F170" s="218"/>
      <c r="G170" s="218"/>
      <c r="H170" s="218"/>
      <c r="I170" s="218"/>
      <c r="J170" s="218"/>
      <c r="K170" s="218"/>
      <c r="L170" s="218"/>
      <c r="M170" s="218"/>
      <c r="N170" s="218"/>
      <c r="O170" s="219"/>
      <c r="P170" s="53"/>
      <c r="R170" s="161"/>
      <c r="S170" s="158"/>
      <c r="T170" s="148"/>
    </row>
    <row r="171" spans="1:20" s="2" customFormat="1" ht="13.9" customHeight="1" x14ac:dyDescent="0.25">
      <c r="A171" s="34"/>
      <c r="B171" s="54"/>
      <c r="C171" s="217"/>
      <c r="D171" s="218"/>
      <c r="E171" s="218"/>
      <c r="F171" s="218"/>
      <c r="G171" s="218"/>
      <c r="H171" s="218"/>
      <c r="I171" s="218"/>
      <c r="J171" s="218"/>
      <c r="K171" s="218"/>
      <c r="L171" s="218"/>
      <c r="M171" s="218"/>
      <c r="N171" s="218"/>
      <c r="O171" s="219"/>
      <c r="P171" s="53"/>
      <c r="R171" s="161"/>
      <c r="S171" s="158"/>
      <c r="T171" s="148"/>
    </row>
    <row r="172" spans="1:20" s="2" customFormat="1" ht="13.9" customHeight="1" x14ac:dyDescent="0.25">
      <c r="A172" s="34"/>
      <c r="B172" s="54"/>
      <c r="C172" s="217"/>
      <c r="D172" s="218"/>
      <c r="E172" s="218"/>
      <c r="F172" s="218"/>
      <c r="G172" s="218"/>
      <c r="H172" s="218"/>
      <c r="I172" s="218"/>
      <c r="J172" s="218"/>
      <c r="K172" s="218"/>
      <c r="L172" s="218"/>
      <c r="M172" s="218"/>
      <c r="N172" s="218"/>
      <c r="O172" s="219"/>
      <c r="P172" s="53"/>
      <c r="R172" s="161"/>
      <c r="S172" s="158"/>
      <c r="T172" s="148"/>
    </row>
    <row r="173" spans="1:20" s="2" customFormat="1" ht="13.9" customHeight="1" x14ac:dyDescent="0.25">
      <c r="A173" s="34"/>
      <c r="B173" s="54"/>
      <c r="C173" s="217"/>
      <c r="D173" s="218"/>
      <c r="E173" s="218"/>
      <c r="F173" s="218"/>
      <c r="G173" s="218"/>
      <c r="H173" s="218"/>
      <c r="I173" s="218"/>
      <c r="J173" s="218"/>
      <c r="K173" s="218"/>
      <c r="L173" s="218"/>
      <c r="M173" s="218"/>
      <c r="N173" s="218"/>
      <c r="O173" s="219"/>
      <c r="P173" s="53"/>
      <c r="R173" s="161"/>
      <c r="S173" s="158"/>
      <c r="T173" s="148"/>
    </row>
    <row r="174" spans="1:20" s="2" customFormat="1" ht="13.9" customHeight="1" x14ac:dyDescent="0.25">
      <c r="A174" s="34"/>
      <c r="B174" s="54"/>
      <c r="C174" s="217"/>
      <c r="D174" s="218"/>
      <c r="E174" s="218"/>
      <c r="F174" s="218"/>
      <c r="G174" s="218"/>
      <c r="H174" s="218"/>
      <c r="I174" s="218"/>
      <c r="J174" s="218"/>
      <c r="K174" s="218"/>
      <c r="L174" s="218"/>
      <c r="M174" s="218"/>
      <c r="N174" s="218"/>
      <c r="O174" s="219"/>
      <c r="P174" s="53"/>
      <c r="R174" s="161"/>
      <c r="S174" s="158"/>
      <c r="T174" s="148"/>
    </row>
    <row r="175" spans="1:20" s="2" customFormat="1" ht="13.9" customHeight="1" x14ac:dyDescent="0.25">
      <c r="A175" s="34"/>
      <c r="B175" s="54"/>
      <c r="C175" s="217"/>
      <c r="D175" s="218"/>
      <c r="E175" s="218"/>
      <c r="F175" s="218"/>
      <c r="G175" s="218"/>
      <c r="H175" s="218"/>
      <c r="I175" s="218"/>
      <c r="J175" s="218"/>
      <c r="K175" s="218"/>
      <c r="L175" s="218"/>
      <c r="M175" s="218"/>
      <c r="N175" s="218"/>
      <c r="O175" s="219"/>
      <c r="P175" s="53"/>
      <c r="R175" s="161"/>
      <c r="S175" s="158"/>
      <c r="T175" s="148"/>
    </row>
    <row r="176" spans="1:20" s="2" customFormat="1" ht="13.9" customHeight="1" x14ac:dyDescent="0.25">
      <c r="A176" s="34"/>
      <c r="B176" s="54"/>
      <c r="C176" s="217"/>
      <c r="D176" s="218"/>
      <c r="E176" s="218"/>
      <c r="F176" s="218"/>
      <c r="G176" s="218"/>
      <c r="H176" s="218"/>
      <c r="I176" s="218"/>
      <c r="J176" s="218"/>
      <c r="K176" s="218"/>
      <c r="L176" s="218"/>
      <c r="M176" s="218"/>
      <c r="N176" s="218"/>
      <c r="O176" s="219"/>
      <c r="P176" s="53"/>
      <c r="R176" s="161"/>
      <c r="S176" s="158"/>
      <c r="T176" s="148"/>
    </row>
    <row r="177" spans="1:20" s="2" customFormat="1" ht="13.9" customHeight="1" x14ac:dyDescent="0.25">
      <c r="A177" s="34"/>
      <c r="B177" s="54"/>
      <c r="C177" s="217"/>
      <c r="D177" s="218"/>
      <c r="E177" s="218"/>
      <c r="F177" s="218"/>
      <c r="G177" s="218"/>
      <c r="H177" s="218"/>
      <c r="I177" s="218"/>
      <c r="J177" s="218"/>
      <c r="K177" s="218"/>
      <c r="L177" s="218"/>
      <c r="M177" s="218"/>
      <c r="N177" s="218"/>
      <c r="O177" s="219"/>
      <c r="P177" s="53"/>
      <c r="R177" s="161"/>
      <c r="S177" s="158"/>
      <c r="T177" s="148"/>
    </row>
    <row r="178" spans="1:20" s="2" customFormat="1" ht="13.9" customHeight="1" x14ac:dyDescent="0.25">
      <c r="A178" s="34"/>
      <c r="B178" s="54"/>
      <c r="C178" s="217"/>
      <c r="D178" s="218"/>
      <c r="E178" s="218"/>
      <c r="F178" s="218"/>
      <c r="G178" s="218"/>
      <c r="H178" s="218"/>
      <c r="I178" s="218"/>
      <c r="J178" s="218"/>
      <c r="K178" s="218"/>
      <c r="L178" s="218"/>
      <c r="M178" s="218"/>
      <c r="N178" s="218"/>
      <c r="O178" s="219"/>
      <c r="P178" s="53"/>
      <c r="R178" s="161"/>
      <c r="S178" s="158"/>
      <c r="T178" s="148"/>
    </row>
    <row r="179" spans="1:20" s="2" customFormat="1" ht="13.9" customHeight="1" x14ac:dyDescent="0.25">
      <c r="A179" s="34"/>
      <c r="R179" s="161"/>
      <c r="S179" s="158"/>
      <c r="T179" s="148"/>
    </row>
    <row r="180" spans="1:20" s="2" customFormat="1" ht="13.9" customHeight="1" x14ac:dyDescent="0.25">
      <c r="A180" s="34"/>
      <c r="R180" s="161"/>
      <c r="S180" s="158"/>
      <c r="T180" s="148"/>
    </row>
    <row r="181" spans="1:20" s="2" customFormat="1" ht="13.9" customHeight="1" x14ac:dyDescent="0.25">
      <c r="A181" s="34"/>
      <c r="B181" s="121" t="str">
        <f>"6. VORDERING    ("&amp;IF(E6&lt;43221,"F.W.","WER")&amp;")"</f>
        <v>6. VORDERING    (F.W.)</v>
      </c>
      <c r="C181" s="121"/>
      <c r="D181" s="121"/>
      <c r="E181" s="121"/>
      <c r="F181" s="121"/>
      <c r="G181" s="121"/>
      <c r="H181" s="121"/>
      <c r="I181" s="121"/>
      <c r="J181" s="121"/>
      <c r="K181" s="121"/>
      <c r="L181" s="121"/>
      <c r="M181" s="121"/>
      <c r="N181" s="121"/>
      <c r="O181" s="121"/>
      <c r="P181" s="116" t="str">
        <f>IF(COUNTIF(A184:A202,"►")&gt;0,"û","")</f>
        <v>û</v>
      </c>
      <c r="R181" s="161"/>
      <c r="S181" s="158"/>
      <c r="T181" s="148"/>
    </row>
    <row r="182" spans="1:20" s="2" customFormat="1" ht="13.9" customHeight="1" x14ac:dyDescent="0.25">
      <c r="A182" s="34"/>
      <c r="R182" s="161"/>
      <c r="S182" s="158"/>
      <c r="T182" s="148"/>
    </row>
    <row r="183" spans="1:20" s="2" customFormat="1" ht="13.9" customHeight="1" x14ac:dyDescent="0.25">
      <c r="A183" s="34"/>
      <c r="B183" s="276" t="str">
        <f>"Op basis van de hiervoor vermelde gegevens en de stukken verzoekt de curator in het faillissement van "&amp;IF(ISBLANK(E2),"?",E2)&amp;
", voornoemd dat"&amp;
IF(ISBLANK(E6)," ?",IF(E6&gt;=43221," de rechtbank:",IF(N100&gt;0,":"," de rechtbank:")))</f>
        <v>Op basis van de hiervoor vermelde gegevens en de stukken verzoekt de curator in het faillissement van ?, voornoemd dat ?</v>
      </c>
      <c r="C183" s="276"/>
      <c r="D183" s="276"/>
      <c r="E183" s="276"/>
      <c r="F183" s="276"/>
      <c r="G183" s="276"/>
      <c r="H183" s="276"/>
      <c r="I183" s="276"/>
      <c r="J183" s="276"/>
      <c r="K183" s="276"/>
      <c r="L183" s="276"/>
      <c r="M183" s="276"/>
      <c r="N183" s="276"/>
      <c r="O183" s="276"/>
      <c r="P183" s="276"/>
      <c r="R183" s="161"/>
      <c r="S183" s="158"/>
      <c r="T183" s="148"/>
    </row>
    <row r="184" spans="1:20" s="2" customFormat="1" ht="13.9" customHeight="1" x14ac:dyDescent="0.25">
      <c r="A184" s="34"/>
      <c r="B184" s="276"/>
      <c r="C184" s="276"/>
      <c r="D184" s="276"/>
      <c r="E184" s="276"/>
      <c r="F184" s="276"/>
      <c r="G184" s="276"/>
      <c r="H184" s="276"/>
      <c r="I184" s="276"/>
      <c r="J184" s="276"/>
      <c r="K184" s="276"/>
      <c r="L184" s="276"/>
      <c r="M184" s="276"/>
      <c r="N184" s="276"/>
      <c r="O184" s="276"/>
      <c r="P184" s="276"/>
      <c r="R184" s="161"/>
      <c r="S184" s="158"/>
      <c r="T184" s="148"/>
    </row>
    <row r="185" spans="1:20" s="2" customFormat="1" ht="13.9" customHeight="1" x14ac:dyDescent="0.25">
      <c r="A185" s="34"/>
      <c r="B185" s="276"/>
      <c r="C185" s="276"/>
      <c r="D185" s="276"/>
      <c r="E185" s="276"/>
      <c r="F185" s="276"/>
      <c r="G185" s="276"/>
      <c r="H185" s="276"/>
      <c r="I185" s="276"/>
      <c r="J185" s="276"/>
      <c r="K185" s="276"/>
      <c r="L185" s="276"/>
      <c r="M185" s="276"/>
      <c r="N185" s="276"/>
      <c r="O185" s="276"/>
      <c r="P185" s="276"/>
      <c r="R185" s="161"/>
      <c r="S185" s="158"/>
      <c r="T185" s="148"/>
    </row>
    <row r="186" spans="1:20" s="2" customFormat="1" ht="13.9" customHeight="1" x14ac:dyDescent="0.25">
      <c r="A186" s="34"/>
      <c r="R186" s="161"/>
      <c r="S186" s="158"/>
      <c r="T186" s="148"/>
    </row>
    <row r="187" spans="1:20" s="2" customFormat="1" ht="13.9" customHeight="1" x14ac:dyDescent="0.2">
      <c r="A187" s="34"/>
      <c r="B187" s="113" t="str">
        <f>IF(N100&gt;0,"A.","-")</f>
        <v>-</v>
      </c>
      <c r="C187" s="61" t="str">
        <f>IF(E6&gt;=43221,"het ereloon barema artikel 8 KB zou bepalen op:","de rechtbank het ereloon barema artikel 8 KB zou bepalen op:")</f>
        <v>de rechtbank het ereloon barema artikel 8 KB zou bepalen op:</v>
      </c>
      <c r="D187" s="140"/>
      <c r="E187" s="140"/>
      <c r="F187" s="140"/>
      <c r="G187" s="140"/>
      <c r="H187" s="140"/>
      <c r="I187" s="140"/>
      <c r="J187" s="140"/>
      <c r="K187" s="140"/>
      <c r="M187" s="273">
        <f>N85</f>
        <v>0</v>
      </c>
      <c r="N187" s="274"/>
      <c r="O187" s="274"/>
      <c r="P187" s="275"/>
      <c r="Q187" s="188" t="str">
        <f>IF(M187=0,"","[ERL]")</f>
        <v/>
      </c>
      <c r="R187" s="161"/>
      <c r="S187" s="158"/>
      <c r="T187" s="148"/>
    </row>
    <row r="188" spans="1:20" s="2" customFormat="1" ht="13.9" customHeight="1" x14ac:dyDescent="0.25">
      <c r="A188" s="34"/>
      <c r="R188" s="161"/>
      <c r="S188" s="158"/>
      <c r="T188" s="148"/>
    </row>
    <row r="189" spans="1:20" s="2" customFormat="1" ht="13.9" customHeight="1" x14ac:dyDescent="0.25">
      <c r="A189" s="34"/>
      <c r="R189" s="161"/>
      <c r="S189" s="158"/>
      <c r="T189" s="148"/>
    </row>
    <row r="190" spans="1:20" s="2" customFormat="1" ht="13.9" customHeight="1" x14ac:dyDescent="0.25">
      <c r="A190" s="34"/>
      <c r="B190" s="31" t="str">
        <f>IF(N100&gt;0,"B.","-")</f>
        <v>-</v>
      </c>
      <c r="C190" s="375" t="str">
        <f>IF(N100&gt;0,
IF(E6&gt;=43221, "de aanrekenbare kosten (artikel 7, §§ 1 en 2 KB) zou bepalen op:","de rechter-commissaris de aanrekenbare kosten (artikel 7, §§ 1 en 2 KB) zou bepalen op:"),
"voormeld bedrag te verhogen met de eventueel verschuldigde btw.")</f>
        <v>voormeld bedrag te verhogen met de eventueel verschuldigde btw.</v>
      </c>
      <c r="D190" s="375"/>
      <c r="E190" s="375"/>
      <c r="F190" s="375"/>
      <c r="G190" s="375"/>
      <c r="H190" s="375"/>
      <c r="I190" s="375"/>
      <c r="J190" s="375"/>
      <c r="K190" s="375"/>
      <c r="M190" s="424" t="str">
        <f>IF(N100&gt;0,N100,"")</f>
        <v/>
      </c>
      <c r="N190" s="424"/>
      <c r="O190" s="424"/>
      <c r="P190" s="424"/>
      <c r="Q190" s="188" t="str">
        <f>IF(N100&gt;0,"[AKO]","")</f>
        <v/>
      </c>
      <c r="R190" s="161"/>
      <c r="S190" s="158"/>
      <c r="T190" s="148"/>
    </row>
    <row r="191" spans="1:20" s="2" customFormat="1" ht="13.9" customHeight="1" x14ac:dyDescent="0.25">
      <c r="A191" s="34"/>
      <c r="C191" s="375"/>
      <c r="D191" s="375"/>
      <c r="E191" s="375"/>
      <c r="F191" s="375"/>
      <c r="G191" s="375"/>
      <c r="H191" s="375"/>
      <c r="I191" s="375"/>
      <c r="J191" s="375"/>
      <c r="K191" s="375"/>
      <c r="R191" s="161"/>
      <c r="S191" s="158"/>
      <c r="T191" s="148"/>
    </row>
    <row r="192" spans="1:20" s="2" customFormat="1" ht="13.9" customHeight="1" x14ac:dyDescent="0.25">
      <c r="A192" s="34"/>
      <c r="R192" s="161"/>
      <c r="S192" s="158"/>
      <c r="T192" s="148"/>
    </row>
    <row r="193" spans="1:20" s="2" customFormat="1" ht="13.9" customHeight="1" x14ac:dyDescent="0.25">
      <c r="A193" s="34"/>
      <c r="B193" s="33" t="s">
        <v>13</v>
      </c>
      <c r="C193" s="2" t="str">
        <f>IF(N100&gt;0,"dit alles te verhogen met de eventueel op die bedragen of op onderdelen van die bedragen verschuldigde btw.","")</f>
        <v/>
      </c>
      <c r="R193" s="161"/>
      <c r="S193" s="158"/>
      <c r="T193" s="148"/>
    </row>
    <row r="194" spans="1:20" s="2" customFormat="1" ht="13.9" customHeight="1" x14ac:dyDescent="0.25">
      <c r="A194" s="34"/>
      <c r="R194" s="161"/>
      <c r="S194" s="158"/>
      <c r="T194" s="148"/>
    </row>
    <row r="195" spans="1:20" s="2" customFormat="1" ht="13.9" customHeight="1" x14ac:dyDescent="0.25">
      <c r="A195" s="34"/>
      <c r="R195" s="161"/>
      <c r="S195" s="158"/>
      <c r="T195" s="148"/>
    </row>
    <row r="196" spans="1:20" s="2" customFormat="1" ht="13.9" customHeight="1" x14ac:dyDescent="0.25">
      <c r="A196" s="34"/>
      <c r="B196" s="61" t="s">
        <v>49</v>
      </c>
      <c r="R196" s="161"/>
      <c r="S196" s="158"/>
      <c r="T196" s="148"/>
    </row>
    <row r="197" spans="1:20" s="2" customFormat="1" ht="13.9" customHeight="1" x14ac:dyDescent="0.25">
      <c r="A197" s="34"/>
      <c r="B197" s="407" t="str">
        <f>IF(COUNTIF(A1:A202,"►")&gt;0,"û","")</f>
        <v>û</v>
      </c>
      <c r="C197" s="407"/>
      <c r="D197" s="407"/>
      <c r="E197" s="407"/>
      <c r="R197" s="161"/>
      <c r="S197" s="158"/>
      <c r="T197" s="148"/>
    </row>
    <row r="198" spans="1:20" s="2" customFormat="1" ht="13.9" customHeight="1" x14ac:dyDescent="0.25">
      <c r="A198" s="34"/>
      <c r="B198" s="407"/>
      <c r="C198" s="407"/>
      <c r="D198" s="407"/>
      <c r="E198" s="407"/>
      <c r="R198" s="161"/>
      <c r="S198" s="158"/>
      <c r="T198" s="148"/>
    </row>
    <row r="199" spans="1:20" s="2" customFormat="1" ht="13.9" customHeight="1" x14ac:dyDescent="0.25">
      <c r="A199" s="34"/>
      <c r="B199" s="407"/>
      <c r="C199" s="407"/>
      <c r="D199" s="407"/>
      <c r="E199" s="407"/>
      <c r="R199" s="161"/>
      <c r="S199" s="158"/>
      <c r="T199" s="148"/>
    </row>
    <row r="200" spans="1:20" s="2" customFormat="1" ht="13.9" customHeight="1" x14ac:dyDescent="0.25">
      <c r="A200" s="34"/>
      <c r="B200" s="407"/>
      <c r="C200" s="407"/>
      <c r="D200" s="407"/>
      <c r="E200" s="407"/>
      <c r="R200" s="161"/>
      <c r="S200" s="158"/>
      <c r="T200" s="148"/>
    </row>
    <row r="201" spans="1:20" s="2" customFormat="1" ht="13.9" customHeight="1" x14ac:dyDescent="0.25">
      <c r="A201" s="34"/>
      <c r="B201" s="32" t="str">
        <f>D13&amp;" "&amp;L13&amp;IF(OR(L17="-",ISBLANK(L17)),"","               -               "&amp;D17&amp;" "&amp;L17)</f>
        <v xml:space="preserve"> </v>
      </c>
      <c r="R201" s="161"/>
      <c r="S201" s="158"/>
      <c r="T201" s="148"/>
    </row>
    <row r="202" spans="1:20" s="2" customFormat="1" ht="13.9" customHeight="1" x14ac:dyDescent="0.25">
      <c r="A202" s="34" t="str">
        <f>IF(ISBLANK(B202),"►","")</f>
        <v>►</v>
      </c>
      <c r="B202" s="406"/>
      <c r="C202" s="406"/>
      <c r="D202" s="406"/>
      <c r="E202" s="406"/>
      <c r="R202" s="161"/>
      <c r="S202" s="158"/>
      <c r="T202" s="148"/>
    </row>
    <row r="203" spans="1:20" s="2" customFormat="1" ht="13.9" customHeight="1" x14ac:dyDescent="0.25">
      <c r="A203" s="34"/>
      <c r="R203" s="161"/>
      <c r="S203" s="158"/>
      <c r="T203" s="148"/>
    </row>
    <row r="204" spans="1:20" s="2" customFormat="1" ht="13.9" customHeight="1" x14ac:dyDescent="0.25">
      <c r="A204" s="34"/>
      <c r="R204" s="161"/>
      <c r="S204" s="158"/>
      <c r="T204" s="148"/>
    </row>
    <row r="1048576" ht="14.1" customHeight="1" x14ac:dyDescent="0.25"/>
  </sheetData>
  <sheetProtection algorithmName="SHA-512" hashValue="R/+kHcKeF/08jYJk8s7kKdGeQspYp8NQ4CTfDppGCCxIRZhDfWeUUt+XK3YGVsdfxBd/SC5AZKkNotMkTY23bQ==" saltValue="1XH123zu/DBZ+HIff5FySA==" spinCount="100000" sheet="1" objects="1" scenarios="1" selectLockedCells="1"/>
  <mergeCells count="269">
    <mergeCell ref="S33:S35"/>
    <mergeCell ref="S56:S57"/>
    <mergeCell ref="S166:S167"/>
    <mergeCell ref="E1:F1"/>
    <mergeCell ref="G1:H1"/>
    <mergeCell ref="J1:L1"/>
    <mergeCell ref="M1:P1"/>
    <mergeCell ref="E2:P2"/>
    <mergeCell ref="E3:P3"/>
    <mergeCell ref="B34:I35"/>
    <mergeCell ref="K34:P36"/>
    <mergeCell ref="B8:C10"/>
    <mergeCell ref="O8:P10"/>
    <mergeCell ref="D13:H13"/>
    <mergeCell ref="L13:P13"/>
    <mergeCell ref="D14:H14"/>
    <mergeCell ref="L14:P14"/>
    <mergeCell ref="E4:P4"/>
    <mergeCell ref="S4:S5"/>
    <mergeCell ref="E5:P5"/>
    <mergeCell ref="E6:P6"/>
    <mergeCell ref="E7:P7"/>
    <mergeCell ref="S7:S11"/>
    <mergeCell ref="B21:P23"/>
    <mergeCell ref="R26:R29"/>
    <mergeCell ref="S26:S29"/>
    <mergeCell ref="L27:P27"/>
    <mergeCell ref="L28:P28"/>
    <mergeCell ref="D15:H15"/>
    <mergeCell ref="D17:H17"/>
    <mergeCell ref="L17:P17"/>
    <mergeCell ref="D18:H18"/>
    <mergeCell ref="L18:P18"/>
    <mergeCell ref="D19:H19"/>
    <mergeCell ref="K38:P38"/>
    <mergeCell ref="K40:P40"/>
    <mergeCell ref="K42:P42"/>
    <mergeCell ref="K43:P43"/>
    <mergeCell ref="S42:S43"/>
    <mergeCell ref="J76:L76"/>
    <mergeCell ref="M76:P76"/>
    <mergeCell ref="B78:P78"/>
    <mergeCell ref="K33:P33"/>
    <mergeCell ref="K60:P60"/>
    <mergeCell ref="B60:I62"/>
    <mergeCell ref="B66:L68"/>
    <mergeCell ref="M66:P66"/>
    <mergeCell ref="M70:P70"/>
    <mergeCell ref="B70:L71"/>
    <mergeCell ref="B73:P74"/>
    <mergeCell ref="K45:P45"/>
    <mergeCell ref="K47:P47"/>
    <mergeCell ref="K49:P49"/>
    <mergeCell ref="K51:P51"/>
    <mergeCell ref="K54:P54"/>
    <mergeCell ref="K56:P56"/>
    <mergeCell ref="K58:P58"/>
    <mergeCell ref="S66:S69"/>
    <mergeCell ref="K80:M80"/>
    <mergeCell ref="N80:P80"/>
    <mergeCell ref="C81:E81"/>
    <mergeCell ref="G81:I81"/>
    <mergeCell ref="K81:M81"/>
    <mergeCell ref="N81:P81"/>
    <mergeCell ref="C83:E83"/>
    <mergeCell ref="G83:I83"/>
    <mergeCell ref="K83:M83"/>
    <mergeCell ref="N83:P83"/>
    <mergeCell ref="C84:E84"/>
    <mergeCell ref="G84:I84"/>
    <mergeCell ref="K84:M84"/>
    <mergeCell ref="N84:P84"/>
    <mergeCell ref="H98:J98"/>
    <mergeCell ref="K98:M98"/>
    <mergeCell ref="N98:P98"/>
    <mergeCell ref="C82:E82"/>
    <mergeCell ref="G82:I82"/>
    <mergeCell ref="K82:M82"/>
    <mergeCell ref="N82:P82"/>
    <mergeCell ref="B87:I87"/>
    <mergeCell ref="N85:P85"/>
    <mergeCell ref="B109:J109"/>
    <mergeCell ref="K109:L109"/>
    <mergeCell ref="M109:O109"/>
    <mergeCell ref="B89:P90"/>
    <mergeCell ref="H94:J94"/>
    <mergeCell ref="K94:M94"/>
    <mergeCell ref="N94:P94"/>
    <mergeCell ref="H96:J96"/>
    <mergeCell ref="K96:M96"/>
    <mergeCell ref="N96:P96"/>
    <mergeCell ref="B107:J107"/>
    <mergeCell ref="K107:L107"/>
    <mergeCell ref="M107:O107"/>
    <mergeCell ref="B108:J108"/>
    <mergeCell ref="K108:L108"/>
    <mergeCell ref="M108:O108"/>
    <mergeCell ref="B106:J106"/>
    <mergeCell ref="K106:L106"/>
    <mergeCell ref="M106:O106"/>
    <mergeCell ref="E100:G100"/>
    <mergeCell ref="H100:J100"/>
    <mergeCell ref="K100:M100"/>
    <mergeCell ref="N100:P100"/>
    <mergeCell ref="B111:J111"/>
    <mergeCell ref="K111:L111"/>
    <mergeCell ref="M111:O111"/>
    <mergeCell ref="B112:J112"/>
    <mergeCell ref="K112:L112"/>
    <mergeCell ref="M112:O112"/>
    <mergeCell ref="B110:J110"/>
    <mergeCell ref="K110:L110"/>
    <mergeCell ref="M110:O110"/>
    <mergeCell ref="B115:J115"/>
    <mergeCell ref="K115:L115"/>
    <mergeCell ref="M115:O115"/>
    <mergeCell ref="B116:J116"/>
    <mergeCell ref="K116:L116"/>
    <mergeCell ref="M116:O116"/>
    <mergeCell ref="B113:J113"/>
    <mergeCell ref="K113:L113"/>
    <mergeCell ref="M113:O113"/>
    <mergeCell ref="B114:J114"/>
    <mergeCell ref="K114:L114"/>
    <mergeCell ref="M114:O114"/>
    <mergeCell ref="B118:J118"/>
    <mergeCell ref="K118:L118"/>
    <mergeCell ref="M118:O118"/>
    <mergeCell ref="B119:J119"/>
    <mergeCell ref="K119:L119"/>
    <mergeCell ref="M119:O119"/>
    <mergeCell ref="B117:J117"/>
    <mergeCell ref="K117:L117"/>
    <mergeCell ref="M117:O117"/>
    <mergeCell ref="B123:J123"/>
    <mergeCell ref="K123:L123"/>
    <mergeCell ref="M123:O123"/>
    <mergeCell ref="B124:J124"/>
    <mergeCell ref="K124:L124"/>
    <mergeCell ref="M124:O124"/>
    <mergeCell ref="B120:J120"/>
    <mergeCell ref="K120:L120"/>
    <mergeCell ref="M120:O120"/>
    <mergeCell ref="B121:J121"/>
    <mergeCell ref="K121:L121"/>
    <mergeCell ref="M121:O121"/>
    <mergeCell ref="B122:J122"/>
    <mergeCell ref="K122:L122"/>
    <mergeCell ref="M122:O122"/>
    <mergeCell ref="B127:J127"/>
    <mergeCell ref="K127:L127"/>
    <mergeCell ref="M127:O127"/>
    <mergeCell ref="B125:J125"/>
    <mergeCell ref="K125:L125"/>
    <mergeCell ref="M125:O125"/>
    <mergeCell ref="B126:J126"/>
    <mergeCell ref="K126:L126"/>
    <mergeCell ref="M126:O126"/>
    <mergeCell ref="B134:H134"/>
    <mergeCell ref="I134:J134"/>
    <mergeCell ref="K134:L134"/>
    <mergeCell ref="M134:O134"/>
    <mergeCell ref="B135:H135"/>
    <mergeCell ref="I135:J135"/>
    <mergeCell ref="K135:L135"/>
    <mergeCell ref="M135:O135"/>
    <mergeCell ref="F128:H128"/>
    <mergeCell ref="M128:O128"/>
    <mergeCell ref="F129:H129"/>
    <mergeCell ref="B138:H138"/>
    <mergeCell ref="I138:J138"/>
    <mergeCell ref="K138:L138"/>
    <mergeCell ref="M138:O138"/>
    <mergeCell ref="B139:H139"/>
    <mergeCell ref="I139:J139"/>
    <mergeCell ref="K139:L139"/>
    <mergeCell ref="M139:O139"/>
    <mergeCell ref="B136:H136"/>
    <mergeCell ref="I136:J136"/>
    <mergeCell ref="K136:L136"/>
    <mergeCell ref="M136:O136"/>
    <mergeCell ref="B137:H137"/>
    <mergeCell ref="I137:J137"/>
    <mergeCell ref="K137:L137"/>
    <mergeCell ref="M137:O137"/>
    <mergeCell ref="M142:O142"/>
    <mergeCell ref="B143:H143"/>
    <mergeCell ref="I143:J143"/>
    <mergeCell ref="K143:L143"/>
    <mergeCell ref="M143:O143"/>
    <mergeCell ref="B140:H140"/>
    <mergeCell ref="I140:J140"/>
    <mergeCell ref="K140:L140"/>
    <mergeCell ref="M140:O140"/>
    <mergeCell ref="B141:H141"/>
    <mergeCell ref="I141:J141"/>
    <mergeCell ref="K141:L141"/>
    <mergeCell ref="M141:O141"/>
    <mergeCell ref="C174:O174"/>
    <mergeCell ref="C175:O175"/>
    <mergeCell ref="C190:K191"/>
    <mergeCell ref="C168:O168"/>
    <mergeCell ref="C169:O169"/>
    <mergeCell ref="F157:H157"/>
    <mergeCell ref="B153:H153"/>
    <mergeCell ref="B147:H147"/>
    <mergeCell ref="I147:J147"/>
    <mergeCell ref="K147:L147"/>
    <mergeCell ref="M147:O147"/>
    <mergeCell ref="B148:H148"/>
    <mergeCell ref="I148:J148"/>
    <mergeCell ref="K148:L148"/>
    <mergeCell ref="M148:O148"/>
    <mergeCell ref="B149:H149"/>
    <mergeCell ref="I149:J149"/>
    <mergeCell ref="K149:L149"/>
    <mergeCell ref="M149:O149"/>
    <mergeCell ref="B150:H150"/>
    <mergeCell ref="I150:J150"/>
    <mergeCell ref="K150:L150"/>
    <mergeCell ref="M150:O150"/>
    <mergeCell ref="S45:S47"/>
    <mergeCell ref="B151:H151"/>
    <mergeCell ref="I151:J151"/>
    <mergeCell ref="K151:L151"/>
    <mergeCell ref="M151:O151"/>
    <mergeCell ref="B152:H152"/>
    <mergeCell ref="I152:J152"/>
    <mergeCell ref="K152:L152"/>
    <mergeCell ref="M152:O152"/>
    <mergeCell ref="B145:H145"/>
    <mergeCell ref="I145:J145"/>
    <mergeCell ref="K145:L145"/>
    <mergeCell ref="M145:O145"/>
    <mergeCell ref="B146:H146"/>
    <mergeCell ref="I146:J146"/>
    <mergeCell ref="K146:L146"/>
    <mergeCell ref="M146:O146"/>
    <mergeCell ref="B144:H144"/>
    <mergeCell ref="I144:J144"/>
    <mergeCell ref="K144:L144"/>
    <mergeCell ref="M144:O144"/>
    <mergeCell ref="B142:H142"/>
    <mergeCell ref="I142:J142"/>
    <mergeCell ref="K142:L142"/>
    <mergeCell ref="B197:E200"/>
    <mergeCell ref="B202:E202"/>
    <mergeCell ref="I153:J153"/>
    <mergeCell ref="K153:L153"/>
    <mergeCell ref="M153:O153"/>
    <mergeCell ref="B154:H154"/>
    <mergeCell ref="I154:J154"/>
    <mergeCell ref="K154:L154"/>
    <mergeCell ref="M154:O154"/>
    <mergeCell ref="B155:H155"/>
    <mergeCell ref="K155:L155"/>
    <mergeCell ref="M155:O155"/>
    <mergeCell ref="F156:H156"/>
    <mergeCell ref="M156:O156"/>
    <mergeCell ref="M190:P190"/>
    <mergeCell ref="C176:O176"/>
    <mergeCell ref="C177:O177"/>
    <mergeCell ref="C178:O178"/>
    <mergeCell ref="B183:P185"/>
    <mergeCell ref="M187:P187"/>
    <mergeCell ref="C170:O170"/>
    <mergeCell ref="C171:O171"/>
    <mergeCell ref="C172:O172"/>
    <mergeCell ref="C173:O173"/>
  </mergeCells>
  <conditionalFormatting sqref="C167">
    <cfRule type="expression" dxfId="16" priority="27">
      <formula>$B$167&gt;0</formula>
    </cfRule>
  </conditionalFormatting>
  <conditionalFormatting sqref="M190:P190">
    <cfRule type="notContainsBlanks" dxfId="15" priority="10">
      <formula>LEN(TRIM(M190))&gt;0</formula>
    </cfRule>
  </conditionalFormatting>
  <conditionalFormatting sqref="M70:P70">
    <cfRule type="notContainsBlanks" dxfId="14" priority="9">
      <formula>LEN(TRIM(M70))&gt;0</formula>
    </cfRule>
  </conditionalFormatting>
  <dataValidations count="17">
    <dataValidation type="whole" allowBlank="1" showInputMessage="1" showErrorMessage="1" error="Geef het volgnummer, dat het tweedee kenmerk van het F-nummer vormt. Geef enkel de cijfers andere dan 0 in." prompt="Geef het volgnummer, dat het tweede kenmerk van het F-nummer vormt. Geef enkel de cijfers andere dan 0 in. Excel past het nummer automatisch aan naar een vier-karakter-nummer._x000a__x000a_bv. volgnummer 0015 ingeven als 15" sqref="G1:H1" xr:uid="{00000000-0002-0000-0100-000000000000}">
      <formula1>1</formula1>
      <formula2>9999</formula2>
    </dataValidation>
    <dataValidation type="whole" allowBlank="1" showInputMessage="1" showErrorMessage="1" error="Geef het jaartal, dat het eerste kenmerk van het F-nummer vormt, in vier karakters in." prompt="Geef het jaartal, dat het eerste kenmerk van het F-nummer vormt, in vier karakters in." sqref="E1:F1" xr:uid="{00000000-0002-0000-0100-000001000000}">
      <formula1>1970</formula1>
      <formula2>2033</formula2>
    </dataValidation>
    <dataValidation type="list" allowBlank="1" showInputMessage="1" showErrorMessage="1" error="Gebruik een &quot;x&quot; om aan te duiden dat een GK3 (nog) niet werd betaald via een boedelrekenening." prompt="Gebruik een &quot;x&quot; om aan te duiden dat een GK3 (nog) niet werd betaald via een boedelrekenening._x000a__x000a_Indien u een ingevoerde X wil verwijderen, selecteer dan de cel en druk de knop &quot;delete&quot;." sqref="P107:P127 P135:P155" xr:uid="{00000000-0002-0000-0100-000002000000}">
      <formula1>"X"</formula1>
    </dataValidation>
    <dataValidation allowBlank="1" showInputMessage="1" showErrorMessage="1" errorTitle="Datum" error="_x000a_Geef de datum in het formaat: dd/mm/jjjj_x000a__x000a_bv. 1 februari 1999_x000a__x000a_ingeven als: 01/02/1999" promptTitle="Datum" prompt="_x000a_Geef de datum in het formaat: dd/mm/jjjj_x000a__x000a_bv. 1 februari 1999_x000a__x000a_ingeven als: 01/02/1999" sqref="B202:E202" xr:uid="{00000000-0002-0000-0100-000003000000}"/>
    <dataValidation allowBlank="1" showInputMessage="1" showErrorMessage="1" prompt="Voornaam en naam._x000a__x000a_Indien er meerdere zijn, scheiden met &quot;-&quot;." sqref="E7:P7" xr:uid="{00000000-0002-0000-0100-000004000000}"/>
    <dataValidation allowBlank="1" showInputMessage="1" showErrorMessage="1" error="Geef de datum in volgens het formaat_x000a__x000a_dd/mm/jjjj" prompt="Geef de datum in volgens het formaat_x000a__x000a_dd/mm/jjjj" sqref="E6:P6 K47:P47" xr:uid="{00000000-0002-0000-0100-000005000000}"/>
    <dataValidation allowBlank="1" showInputMessage="1" showErrorMessage="1" prompt="Voer geen 0 in en gebruik geen scheidingspunten._x000a__x000a_bvb. KBO = 0123.456.789_x000a__x000a_Voer in als 123456789" sqref="E5:P5" xr:uid="{00000000-0002-0000-0100-000006000000}"/>
    <dataValidation allowBlank="1" showInputMessage="1" showErrorMessage="1" prompt="Voor rechtspersoon: geef rechtsvorm en naam_x000a__x000a_Voor natuurlijke persoon: geef voornaam en naam" sqref="E2:P2" xr:uid="{00000000-0002-0000-0100-000007000000}"/>
    <dataValidation allowBlank="1" showInputMessage="1" showErrorMessage="1" prompt="Postnummer en stad" sqref="L14:P14 L18:P18" xr:uid="{00000000-0002-0000-0100-000008000000}"/>
    <dataValidation allowBlank="1" showInputMessage="1" showErrorMessage="1" prompt="Straatnaam en huisnummer" sqref="D14:H14 D18:H18" xr:uid="{00000000-0002-0000-0100-000009000000}"/>
    <dataValidation type="list" showInputMessage="1" showErrorMessage="1" error="_x000a_Vul in aan de hand van de aangeboden keuzelijst._x000a__x000a_Geef de bestemming die het best past." prompt="_x000a_Vul in aan de hand van de aangeboden keuzelijst._x000a__x000a_Geef de bestemming die het best past." sqref="K33:P33" xr:uid="{00000000-0002-0000-0100-00000A000000}">
      <formula1>OG</formula1>
    </dataValidation>
    <dataValidation type="list" showInputMessage="1" showErrorMessage="1" error="_x000a_Vul in aan de hand van de aangeboden keuzelijst._x000a__x000a_Geef de bestemming die het best past." prompt="_x000a_Vul in aan de hand van de aangeboden keuzelijst._x000a__x000a_Geef de bestemming die het best past." sqref="K38:P38" xr:uid="{00000000-0002-0000-0100-00000B000000}">
      <formula1>Aard</formula1>
    </dataValidation>
    <dataValidation type="list" showInputMessage="1" showErrorMessage="1" error="Vul in aan de hand van de aangeboden keuzelijst." sqref="K45:P45" xr:uid="{00000000-0002-0000-0100-00000C000000}">
      <formula1>"uit de hand,openbare verkoop"</formula1>
    </dataValidation>
    <dataValidation allowBlank="1" showInputMessage="1" showErrorMessage="1" error="_x000a_Geef de datum in volgens het formaat dd/mm/jjjj." prompt="_x000a_Geef de datum in volgens het formaat dd/mm/jjjj." sqref="K49:P49" xr:uid="{00000000-0002-0000-0100-00000D000000}"/>
    <dataValidation allowBlank="1" showInputMessage="1" showErrorMessage="1" error="_x000a_Geef bedrag, zonder valuta._x000a_Geen punt tussen de duizendtallen._x000a_Decimalen scheiden met een komma_x000a__x000a_bv: 15.000.000,50_x000a_ingeven als: 15000000,50" prompt="_x000a_Geef bedrag, zonder valuta._x000a_Geen punt tussen de duizendtallen._x000a_Decimalen scheiden met een komma_x000a__x000a_bv: 15.000.000,50_x000a_ingeven als: 15000000,50" sqref="K51:P51 M70" xr:uid="{00000000-0002-0000-0100-00000E000000}"/>
    <dataValidation type="list" showInputMessage="1" showErrorMessage="1" error="_x000a_Vul in met een waarde uit de aangeboden keuzelijst." prompt="_x000a_Vul in met een waarde uit de aangeboden keuzelijst." sqref="K60:P60" xr:uid="{00000000-0002-0000-0100-00000F000000}">
      <formula1>"JA,NEEN,niet van toepassing,geen akkoord gevraagd,"</formula1>
    </dataValidation>
    <dataValidation type="list" showInputMessage="1" showErrorMessage="1" error="_x000a_Vul in met een waarde uit de aangeboden keuzelijst." prompt="_x000a_Vul in met een waarde uit de aangeboden keuzelijst." sqref="M66:P66" xr:uid="{00000000-0002-0000-0100-000010000000}">
      <formula1>"JA,NEEN"</formula1>
    </dataValidation>
  </dataValidations>
  <pageMargins left="0.59055118110236227" right="0.27559055118110237" top="0.43307086614173229" bottom="0.43307086614173229" header="0.15748031496062992" footer="0.15748031496062992"/>
  <pageSetup orientation="portrait" r:id="rId1"/>
  <headerFooter>
    <oddFooter>&amp;R&amp;"Arial,Standaard"&amp;9p. &amp;P van &amp;N</oddFooter>
  </headerFooter>
  <rowBreaks count="3" manualBreakCount="3">
    <brk id="52" max="16" man="1"/>
    <brk id="102" max="16" man="1"/>
    <brk id="158" max="16" man="1"/>
  </rowBreaks>
  <drawing r:id="rId2"/>
  <picture r:id="rId3"/>
  <extLst>
    <ext xmlns:x14="http://schemas.microsoft.com/office/spreadsheetml/2009/9/main" uri="{78C0D931-6437-407d-A8EE-F0AAD7539E65}">
      <x14:conditionalFormattings>
        <x14:conditionalFormatting xmlns:xm="http://schemas.microsoft.com/office/excel/2006/main">
          <x14:cfRule type="expression" priority="1" id="{3445E607-6E45-4A9E-8BFA-350E74A81ECF}">
            <xm:f>Blad2!$C$90235&gt;Blad2!$B$90235</xm:f>
            <x14:dxf>
              <font>
                <strike/>
                <color theme="0"/>
              </font>
              <fill>
                <patternFill>
                  <bgColor theme="0"/>
                </patternFill>
              </fill>
              <border>
                <left style="thin">
                  <color theme="0"/>
                </left>
                <right style="thin">
                  <color theme="0"/>
                </right>
                <top style="thin">
                  <color theme="0"/>
                </top>
                <bottom style="thin">
                  <color theme="0"/>
                </bottom>
                <vertical/>
                <horizontal/>
              </border>
            </x14:dxf>
          </x14:cfRule>
          <xm:sqref>A1:XFD1048576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W1048574"/>
  <sheetViews>
    <sheetView showGridLines="0" zoomScaleNormal="100" workbookViewId="0">
      <selection activeCell="E1" sqref="E1:F1"/>
    </sheetView>
  </sheetViews>
  <sheetFormatPr defaultColWidth="0" defaultRowHeight="13.9" customHeight="1" x14ac:dyDescent="0.25"/>
  <cols>
    <col min="1" max="1" width="2.7109375" style="159" customWidth="1"/>
    <col min="2" max="17" width="5.7109375" style="148" customWidth="1"/>
    <col min="18" max="18" width="5.7109375" style="149" customWidth="1"/>
    <col min="19" max="19" width="52.28515625" style="169" customWidth="1"/>
    <col min="20" max="20" width="5.7109375" style="148" customWidth="1"/>
    <col min="21" max="16384" width="5.7109375" style="148" hidden="1"/>
  </cols>
  <sheetData>
    <row r="1" spans="1:20" s="2" customFormat="1" ht="13.9" customHeight="1" x14ac:dyDescent="0.25">
      <c r="A1" s="34" t="str">
        <f>IF(OR(ISBLANK(E1),ISBLANK(M1)),"►","")</f>
        <v>►</v>
      </c>
      <c r="B1" s="170" t="s">
        <v>0</v>
      </c>
      <c r="C1" s="171"/>
      <c r="D1" s="172"/>
      <c r="E1" s="425"/>
      <c r="F1" s="426"/>
      <c r="G1" s="427"/>
      <c r="H1" s="428"/>
      <c r="I1" s="117"/>
      <c r="J1" s="329" t="s">
        <v>5</v>
      </c>
      <c r="K1" s="330"/>
      <c r="L1" s="331"/>
      <c r="M1" s="332"/>
      <c r="N1" s="332"/>
      <c r="O1" s="332"/>
      <c r="P1" s="333"/>
      <c r="R1" s="149"/>
      <c r="S1" s="36" t="s">
        <v>203</v>
      </c>
      <c r="T1" s="148"/>
    </row>
    <row r="2" spans="1:20" s="2" customFormat="1" ht="13.9" customHeight="1" x14ac:dyDescent="0.25">
      <c r="A2" s="34" t="str">
        <f t="shared" ref="A2:A7" si="0">IF(ISBLANK(E2),"►","")</f>
        <v>►</v>
      </c>
      <c r="B2" s="37" t="s">
        <v>1</v>
      </c>
      <c r="C2" s="38"/>
      <c r="D2" s="39"/>
      <c r="E2" s="340"/>
      <c r="F2" s="340"/>
      <c r="G2" s="340"/>
      <c r="H2" s="340"/>
      <c r="I2" s="340"/>
      <c r="J2" s="340"/>
      <c r="K2" s="340"/>
      <c r="L2" s="340"/>
      <c r="M2" s="340"/>
      <c r="N2" s="340"/>
      <c r="O2" s="340"/>
      <c r="P2" s="341"/>
      <c r="R2" s="150"/>
      <c r="S2" s="36" t="s">
        <v>18</v>
      </c>
      <c r="T2" s="148"/>
    </row>
    <row r="3" spans="1:20" s="2" customFormat="1" ht="13.9" customHeight="1" x14ac:dyDescent="0.25">
      <c r="A3" s="34" t="str">
        <f t="shared" si="0"/>
        <v>►</v>
      </c>
      <c r="B3" s="40" t="s">
        <v>2</v>
      </c>
      <c r="C3" s="41"/>
      <c r="D3" s="42"/>
      <c r="E3" s="342"/>
      <c r="F3" s="342"/>
      <c r="G3" s="342"/>
      <c r="H3" s="342"/>
      <c r="I3" s="342"/>
      <c r="J3" s="342"/>
      <c r="K3" s="342"/>
      <c r="L3" s="342"/>
      <c r="M3" s="342"/>
      <c r="N3" s="342"/>
      <c r="O3" s="342"/>
      <c r="P3" s="343"/>
      <c r="R3" s="149"/>
      <c r="S3" s="169"/>
      <c r="T3" s="148"/>
    </row>
    <row r="4" spans="1:20" s="2" customFormat="1" ht="13.9" customHeight="1" x14ac:dyDescent="0.25">
      <c r="A4" s="34" t="str">
        <f t="shared" si="0"/>
        <v>►</v>
      </c>
      <c r="B4" s="40" t="s">
        <v>204</v>
      </c>
      <c r="C4" s="41"/>
      <c r="D4" s="42"/>
      <c r="E4" s="342"/>
      <c r="F4" s="342"/>
      <c r="G4" s="342"/>
      <c r="H4" s="342"/>
      <c r="I4" s="342"/>
      <c r="J4" s="342"/>
      <c r="K4" s="342"/>
      <c r="L4" s="342"/>
      <c r="M4" s="342"/>
      <c r="N4" s="342"/>
      <c r="O4" s="342"/>
      <c r="P4" s="343"/>
      <c r="R4" s="149"/>
      <c r="S4" s="241" t="s">
        <v>178</v>
      </c>
      <c r="T4" s="148"/>
    </row>
    <row r="5" spans="1:20" s="2" customFormat="1" ht="13.9" customHeight="1" x14ac:dyDescent="0.25">
      <c r="A5" s="34" t="str">
        <f t="shared" si="0"/>
        <v>►</v>
      </c>
      <c r="B5" s="40" t="s">
        <v>7</v>
      </c>
      <c r="C5" s="41"/>
      <c r="D5" s="42"/>
      <c r="E5" s="338"/>
      <c r="F5" s="338"/>
      <c r="G5" s="338"/>
      <c r="H5" s="338"/>
      <c r="I5" s="338"/>
      <c r="J5" s="338"/>
      <c r="K5" s="338"/>
      <c r="L5" s="338"/>
      <c r="M5" s="338"/>
      <c r="N5" s="338"/>
      <c r="O5" s="338"/>
      <c r="P5" s="339"/>
      <c r="R5" s="150"/>
      <c r="S5" s="245"/>
      <c r="T5" s="148"/>
    </row>
    <row r="6" spans="1:20" s="2" customFormat="1" ht="13.9" customHeight="1" x14ac:dyDescent="0.25">
      <c r="A6" s="34" t="str">
        <f t="shared" si="0"/>
        <v>►</v>
      </c>
      <c r="B6" s="40" t="s">
        <v>3</v>
      </c>
      <c r="C6" s="41"/>
      <c r="D6" s="42"/>
      <c r="E6" s="351"/>
      <c r="F6" s="342"/>
      <c r="G6" s="342"/>
      <c r="H6" s="342"/>
      <c r="I6" s="342"/>
      <c r="J6" s="342"/>
      <c r="K6" s="342"/>
      <c r="L6" s="342"/>
      <c r="M6" s="342"/>
      <c r="N6" s="342"/>
      <c r="O6" s="342"/>
      <c r="P6" s="343"/>
      <c r="R6" s="150"/>
      <c r="S6" s="152"/>
      <c r="T6" s="148"/>
    </row>
    <row r="7" spans="1:20" s="2" customFormat="1" ht="13.9" customHeight="1" x14ac:dyDescent="0.25">
      <c r="A7" s="34" t="str">
        <f t="shared" si="0"/>
        <v>►</v>
      </c>
      <c r="B7" s="173" t="s">
        <v>4</v>
      </c>
      <c r="C7" s="174"/>
      <c r="D7" s="175"/>
      <c r="E7" s="348"/>
      <c r="F7" s="348"/>
      <c r="G7" s="348"/>
      <c r="H7" s="348"/>
      <c r="I7" s="348"/>
      <c r="J7" s="348"/>
      <c r="K7" s="348"/>
      <c r="L7" s="348"/>
      <c r="M7" s="348"/>
      <c r="N7" s="348"/>
      <c r="O7" s="348"/>
      <c r="P7" s="349"/>
      <c r="R7" s="196"/>
      <c r="S7" s="241" t="s">
        <v>177</v>
      </c>
      <c r="T7" s="148"/>
    </row>
    <row r="8" spans="1:20" s="2" customFormat="1" ht="13.9" customHeight="1" x14ac:dyDescent="0.25">
      <c r="A8" s="34"/>
      <c r="B8" s="408" t="str">
        <f>IF(COUNTIF(A1:A257,"►")&gt;0,"û","")</f>
        <v>û</v>
      </c>
      <c r="C8" s="408"/>
      <c r="D8" s="43"/>
      <c r="I8" s="205" t="str">
        <f>VZ_Tax_80_XX171!I8</f>
        <v>V.2024.07.03-27</v>
      </c>
      <c r="O8" s="408" t="str">
        <f>IF(COUNTIF(A1:A257,"►")&gt;0,"û","")</f>
        <v>û</v>
      </c>
      <c r="P8" s="408"/>
      <c r="R8" s="161"/>
      <c r="S8" s="457"/>
      <c r="T8" s="148"/>
    </row>
    <row r="9" spans="1:20" s="2" customFormat="1" ht="13.9" customHeight="1" x14ac:dyDescent="0.25">
      <c r="A9" s="34"/>
      <c r="B9" s="409"/>
      <c r="C9" s="409"/>
      <c r="D9" s="44"/>
      <c r="I9" s="45" t="s">
        <v>8</v>
      </c>
      <c r="O9" s="409"/>
      <c r="P9" s="409"/>
      <c r="R9" s="161"/>
      <c r="S9" s="457"/>
      <c r="T9" s="148"/>
    </row>
    <row r="10" spans="1:20" s="2" customFormat="1" ht="13.9" customHeight="1" x14ac:dyDescent="0.25">
      <c r="A10" s="34"/>
      <c r="B10" s="409"/>
      <c r="C10" s="409"/>
      <c r="D10" s="44"/>
      <c r="I10" s="33" t="str">
        <f>IF(ISBLANK(E6),"?",
IF(E6&lt;43221,"artikel 33 F.W.","artikel XX.145 WER")&amp;" m.o.o. sluiting bij gebrek actief")</f>
        <v>?</v>
      </c>
      <c r="O10" s="409"/>
      <c r="P10" s="409"/>
      <c r="R10" s="161"/>
      <c r="S10" s="457"/>
      <c r="T10" s="148"/>
    </row>
    <row r="11" spans="1:20" s="2" customFormat="1" ht="13.9" customHeight="1" x14ac:dyDescent="0.25">
      <c r="A11" s="34"/>
      <c r="B11" s="46"/>
      <c r="C11" s="46"/>
      <c r="D11" s="44"/>
      <c r="I11" s="33" t="str">
        <f>"Aan de Ondernemingsrechtbank Gent"&amp;IF(E6&lt;43221," en aan de rechter-commissaris","")</f>
        <v>Aan de Ondernemingsrechtbank Gent en aan de rechter-commissaris</v>
      </c>
      <c r="R11" s="161"/>
      <c r="S11" s="457"/>
      <c r="T11" s="148"/>
    </row>
    <row r="12" spans="1:20" s="2" customFormat="1" ht="13.9" customHeight="1" x14ac:dyDescent="0.25">
      <c r="A12" s="34"/>
      <c r="B12" s="46"/>
      <c r="C12" s="46"/>
      <c r="D12" s="46"/>
      <c r="R12" s="161"/>
      <c r="S12" s="200"/>
      <c r="T12" s="148"/>
    </row>
    <row r="13" spans="1:20" s="2" customFormat="1" ht="13.9" customHeight="1" x14ac:dyDescent="0.25">
      <c r="A13" s="34" t="str">
        <f>IF(OR(ISBLANK(D13),ISBLANK(L13)),"►","")</f>
        <v>►</v>
      </c>
      <c r="B13" s="53" t="s">
        <v>10</v>
      </c>
      <c r="C13" s="53"/>
      <c r="D13" s="344"/>
      <c r="E13" s="344"/>
      <c r="F13" s="344"/>
      <c r="G13" s="344"/>
      <c r="H13" s="345"/>
      <c r="I13" s="60"/>
      <c r="J13" s="58" t="s">
        <v>9</v>
      </c>
      <c r="K13" s="60"/>
      <c r="L13" s="344"/>
      <c r="M13" s="344"/>
      <c r="N13" s="344"/>
      <c r="O13" s="344"/>
      <c r="P13" s="344"/>
      <c r="R13" s="161"/>
      <c r="S13" s="201"/>
      <c r="T13" s="148"/>
    </row>
    <row r="14" spans="1:20" s="2" customFormat="1" ht="13.9" customHeight="1" x14ac:dyDescent="0.25">
      <c r="A14" s="34" t="str">
        <f>IF(OR(ISBLANK(D14),ISBLANK(L14)),"►","")</f>
        <v>►</v>
      </c>
      <c r="B14" s="53" t="s">
        <v>11</v>
      </c>
      <c r="C14" s="53"/>
      <c r="D14" s="346"/>
      <c r="E14" s="346"/>
      <c r="F14" s="346"/>
      <c r="G14" s="346"/>
      <c r="H14" s="347"/>
      <c r="I14" s="60"/>
      <c r="J14" s="53" t="s">
        <v>193</v>
      </c>
      <c r="K14" s="53"/>
      <c r="L14" s="346"/>
      <c r="M14" s="346"/>
      <c r="N14" s="346"/>
      <c r="O14" s="346"/>
      <c r="P14" s="346"/>
      <c r="R14" s="196" t="s">
        <v>6</v>
      </c>
      <c r="S14" s="158" t="s">
        <v>205</v>
      </c>
      <c r="T14" s="148"/>
    </row>
    <row r="15" spans="1:20" s="2" customFormat="1" ht="13.9" customHeight="1" x14ac:dyDescent="0.25">
      <c r="A15" s="34"/>
      <c r="B15" s="59" t="s">
        <v>15</v>
      </c>
      <c r="C15" s="60"/>
      <c r="D15" s="347"/>
      <c r="E15" s="353"/>
      <c r="F15" s="353"/>
      <c r="G15" s="353"/>
      <c r="H15" s="353"/>
      <c r="I15" s="60"/>
      <c r="J15" s="61"/>
      <c r="K15" s="61"/>
      <c r="L15" s="61"/>
      <c r="M15" s="61"/>
      <c r="N15" s="61"/>
      <c r="O15" s="61"/>
      <c r="P15" s="61"/>
      <c r="R15" s="161"/>
      <c r="S15" s="158"/>
      <c r="T15" s="148"/>
    </row>
    <row r="16" spans="1:20" s="2" customFormat="1" ht="13.9" customHeight="1" x14ac:dyDescent="0.25">
      <c r="A16" s="34"/>
      <c r="B16" s="61"/>
      <c r="C16" s="61"/>
      <c r="D16" s="61"/>
      <c r="E16" s="61"/>
      <c r="F16" s="61"/>
      <c r="G16" s="61"/>
      <c r="H16" s="61"/>
      <c r="I16" s="61"/>
      <c r="J16" s="61"/>
      <c r="K16" s="61"/>
      <c r="L16" s="61"/>
      <c r="M16" s="61"/>
      <c r="N16" s="61"/>
      <c r="O16" s="61"/>
      <c r="P16" s="61"/>
      <c r="R16" s="161"/>
      <c r="S16" s="158"/>
      <c r="T16" s="148"/>
    </row>
    <row r="17" spans="1:20" s="2" customFormat="1" ht="13.9" customHeight="1" x14ac:dyDescent="0.25">
      <c r="A17" s="34"/>
      <c r="B17" s="61"/>
      <c r="C17" s="61"/>
      <c r="D17" s="61"/>
      <c r="E17" s="61"/>
      <c r="F17" s="61"/>
      <c r="G17" s="61"/>
      <c r="H17" s="61"/>
      <c r="I17" s="61"/>
      <c r="J17" s="61"/>
      <c r="K17" s="61"/>
      <c r="L17" s="61"/>
      <c r="M17" s="61"/>
      <c r="N17" s="61"/>
      <c r="O17" s="61"/>
      <c r="P17" s="61"/>
      <c r="R17" s="161"/>
      <c r="S17" s="158"/>
      <c r="T17" s="148"/>
    </row>
    <row r="18" spans="1:20" s="2" customFormat="1" ht="13.9" customHeight="1" x14ac:dyDescent="0.25">
      <c r="A18" s="34" t="str">
        <f>IF(OR(ISBLANK(D18),ISBLANK(L18)),"►","")</f>
        <v/>
      </c>
      <c r="B18" s="58" t="s">
        <v>12</v>
      </c>
      <c r="C18" s="60"/>
      <c r="D18" s="350" t="s">
        <v>13</v>
      </c>
      <c r="E18" s="350"/>
      <c r="F18" s="350"/>
      <c r="G18" s="350"/>
      <c r="H18" s="350"/>
      <c r="I18" s="41"/>
      <c r="J18" s="58" t="s">
        <v>9</v>
      </c>
      <c r="K18" s="60"/>
      <c r="L18" s="350" t="s">
        <v>13</v>
      </c>
      <c r="M18" s="350"/>
      <c r="N18" s="350"/>
      <c r="O18" s="350"/>
      <c r="P18" s="352"/>
      <c r="R18" s="196" t="s">
        <v>6</v>
      </c>
      <c r="S18" s="158" t="s">
        <v>14</v>
      </c>
      <c r="T18" s="148"/>
    </row>
    <row r="19" spans="1:20" s="2" customFormat="1" ht="13.9" customHeight="1" x14ac:dyDescent="0.25">
      <c r="A19" s="34" t="str">
        <f>IF(OR(ISBLANK(D19),ISBLANK(L19)),"►","")</f>
        <v/>
      </c>
      <c r="B19" s="58" t="s">
        <v>11</v>
      </c>
      <c r="C19" s="60"/>
      <c r="D19" s="353" t="s">
        <v>13</v>
      </c>
      <c r="E19" s="353"/>
      <c r="F19" s="353"/>
      <c r="G19" s="353"/>
      <c r="H19" s="353"/>
      <c r="I19" s="41"/>
      <c r="J19" s="58" t="s">
        <v>193</v>
      </c>
      <c r="K19" s="60"/>
      <c r="L19" s="353" t="s">
        <v>13</v>
      </c>
      <c r="M19" s="353"/>
      <c r="N19" s="353"/>
      <c r="O19" s="353"/>
      <c r="P19" s="354"/>
      <c r="R19" s="161"/>
      <c r="S19" s="158"/>
      <c r="T19" s="148"/>
    </row>
    <row r="20" spans="1:20" s="2" customFormat="1" ht="13.9" customHeight="1" x14ac:dyDescent="0.25">
      <c r="A20" s="34"/>
      <c r="B20" s="58" t="s">
        <v>15</v>
      </c>
      <c r="C20" s="60"/>
      <c r="D20" s="353" t="s">
        <v>13</v>
      </c>
      <c r="E20" s="353"/>
      <c r="F20" s="353"/>
      <c r="G20" s="353"/>
      <c r="H20" s="353"/>
      <c r="I20" s="60"/>
      <c r="J20" s="61"/>
      <c r="K20" s="61"/>
      <c r="L20" s="61"/>
      <c r="M20" s="61"/>
      <c r="N20" s="61"/>
      <c r="O20" s="61"/>
      <c r="P20" s="61"/>
      <c r="R20" s="161"/>
      <c r="S20" s="158"/>
      <c r="T20" s="148"/>
    </row>
    <row r="21" spans="1:20" s="2" customFormat="1" ht="13.9" customHeight="1" x14ac:dyDescent="0.25">
      <c r="A21" s="34"/>
      <c r="R21" s="161"/>
      <c r="S21" s="158"/>
      <c r="T21" s="148"/>
    </row>
    <row r="22" spans="1:20" s="2" customFormat="1" ht="13.9" customHeight="1" x14ac:dyDescent="0.25">
      <c r="A22" s="34"/>
      <c r="B22" s="356" t="str">
        <f>"handelend in de hoedanigheid van curator over het hiervoor vermeld faillissement, geeft u op basis van de hierna opgenomen gegevens te kennen dat het faillissement zal moeten worden afgesloten bij gebrek aan actief in overeenstemming met artikel "&amp;IF(E6&lt;43221,"73 F.W.","XX.135 WER.")</f>
        <v>handelend in de hoedanigheid van curator over het hiervoor vermeld faillissement, geeft u op basis van de hierna opgenomen gegevens te kennen dat het faillissement zal moeten worden afgesloten bij gebrek aan actief in overeenstemming met artikel 73 F.W.</v>
      </c>
      <c r="C22" s="356"/>
      <c r="D22" s="356"/>
      <c r="E22" s="356"/>
      <c r="F22" s="356"/>
      <c r="G22" s="356"/>
      <c r="H22" s="356"/>
      <c r="I22" s="356"/>
      <c r="J22" s="356"/>
      <c r="K22" s="356"/>
      <c r="L22" s="356"/>
      <c r="M22" s="356"/>
      <c r="N22" s="356"/>
      <c r="O22" s="356"/>
      <c r="P22" s="356"/>
      <c r="R22" s="161"/>
      <c r="S22" s="158"/>
      <c r="T22" s="148"/>
    </row>
    <row r="23" spans="1:20" s="2" customFormat="1" ht="13.9" customHeight="1" x14ac:dyDescent="0.25">
      <c r="A23" s="34"/>
      <c r="B23" s="356"/>
      <c r="C23" s="356"/>
      <c r="D23" s="356"/>
      <c r="E23" s="356"/>
      <c r="F23" s="356"/>
      <c r="G23" s="356"/>
      <c r="H23" s="356"/>
      <c r="I23" s="356"/>
      <c r="J23" s="356"/>
      <c r="K23" s="356"/>
      <c r="L23" s="356"/>
      <c r="M23" s="356"/>
      <c r="N23" s="356"/>
      <c r="O23" s="356"/>
      <c r="P23" s="356"/>
      <c r="R23" s="161"/>
      <c r="S23" s="158"/>
      <c r="T23" s="148"/>
    </row>
    <row r="24" spans="1:20" s="2" customFormat="1" ht="13.9" customHeight="1" x14ac:dyDescent="0.25">
      <c r="A24" s="34"/>
      <c r="B24" s="356"/>
      <c r="C24" s="356"/>
      <c r="D24" s="356"/>
      <c r="E24" s="356"/>
      <c r="F24" s="356"/>
      <c r="G24" s="356"/>
      <c r="H24" s="356"/>
      <c r="I24" s="356"/>
      <c r="J24" s="356"/>
      <c r="K24" s="356"/>
      <c r="L24" s="356"/>
      <c r="M24" s="356"/>
      <c r="N24" s="356"/>
      <c r="O24" s="356"/>
      <c r="P24" s="356"/>
      <c r="R24" s="161"/>
      <c r="S24" s="158"/>
      <c r="T24" s="148"/>
    </row>
    <row r="25" spans="1:20" s="2" customFormat="1" ht="13.9" customHeight="1" x14ac:dyDescent="0.25">
      <c r="A25" s="34"/>
      <c r="R25" s="161"/>
      <c r="S25" s="158"/>
      <c r="T25" s="148"/>
    </row>
    <row r="26" spans="1:20" s="2" customFormat="1" ht="13.9" customHeight="1" x14ac:dyDescent="0.25">
      <c r="A26" s="34"/>
      <c r="B26" s="177" t="s">
        <v>16</v>
      </c>
      <c r="C26" s="177"/>
      <c r="D26" s="177"/>
      <c r="E26" s="177"/>
      <c r="F26" s="177"/>
      <c r="G26" s="177"/>
      <c r="H26" s="177"/>
      <c r="I26" s="177"/>
      <c r="J26" s="177"/>
      <c r="K26" s="177"/>
      <c r="L26" s="177"/>
      <c r="M26" s="177"/>
      <c r="N26" s="177"/>
      <c r="O26" s="177"/>
      <c r="P26" s="116" t="str">
        <f>IF(COUNTIF(A27:A30,"►")&gt;0,"û","")</f>
        <v/>
      </c>
      <c r="R26" s="161"/>
      <c r="S26" s="158"/>
      <c r="T26" s="148"/>
    </row>
    <row r="27" spans="1:20" s="2" customFormat="1" ht="13.9" customHeight="1" x14ac:dyDescent="0.25">
      <c r="A27" s="34"/>
      <c r="R27" s="334" t="s">
        <v>6</v>
      </c>
      <c r="S27" s="355" t="s">
        <v>179</v>
      </c>
      <c r="T27" s="148"/>
    </row>
    <row r="28" spans="1:20" s="2" customFormat="1" ht="13.9" customHeight="1" x14ac:dyDescent="0.25">
      <c r="A28" s="34" t="str">
        <f>IF(ISBLANK(L28),"►","")</f>
        <v/>
      </c>
      <c r="B28" s="2" t="s">
        <v>57</v>
      </c>
      <c r="L28" s="357">
        <v>131.87</v>
      </c>
      <c r="M28" s="358"/>
      <c r="N28" s="358"/>
      <c r="O28" s="358"/>
      <c r="P28" s="359"/>
      <c r="R28" s="334"/>
      <c r="S28" s="355"/>
      <c r="T28" s="148"/>
    </row>
    <row r="29" spans="1:20" s="2" customFormat="1" ht="13.9" customHeight="1" x14ac:dyDescent="0.25">
      <c r="A29" s="34"/>
      <c r="B29" s="2" t="s">
        <v>58</v>
      </c>
      <c r="L29" s="360">
        <v>106.06</v>
      </c>
      <c r="M29" s="361"/>
      <c r="N29" s="361"/>
      <c r="O29" s="361"/>
      <c r="P29" s="362"/>
      <c r="R29" s="334"/>
      <c r="S29" s="355"/>
      <c r="T29" s="148"/>
    </row>
    <row r="30" spans="1:20" s="2" customFormat="1" ht="13.9" customHeight="1" x14ac:dyDescent="0.25">
      <c r="A30" s="34"/>
      <c r="B30" s="47" t="str">
        <f>IF(ISBLANK(L28),
"?",
IF(ROUNDDOWN(((L28-L29)/5),0)&lt;0,"De basisbarema's worden verminderd met "&amp;-(ROUNDDOWN(((L28-L29)/5),0))&amp;" maal 5 %.",IF(ROUNDDOWN(((L28-L29)/5),0)&gt;0,"De basisbarema's worden vermeerderd met "&amp;ROUNDDOWN(((L28-L29)/5),0)&amp;" maal 5 %.","De basisbarema's zijn van toepassing.")))</f>
        <v>De basisbarema's worden vermeerderd met 5 maal 5 %.</v>
      </c>
      <c r="R30" s="334"/>
      <c r="S30" s="355"/>
      <c r="T30" s="148"/>
    </row>
    <row r="31" spans="1:20" s="2" customFormat="1" ht="13.9" customHeight="1" x14ac:dyDescent="0.25">
      <c r="A31" s="34"/>
      <c r="R31" s="161"/>
      <c r="S31" s="158"/>
      <c r="T31" s="148"/>
    </row>
    <row r="32" spans="1:20" s="2" customFormat="1" ht="13.9" customHeight="1" x14ac:dyDescent="0.25">
      <c r="A32" s="34"/>
      <c r="B32" s="177" t="str">
        <f>"2.   ALGEMEEN    ("&amp;IF(E6&lt;43221,"F.W.","WER")&amp;")"</f>
        <v>2.   ALGEMEEN    (F.W.)</v>
      </c>
      <c r="C32" s="177"/>
      <c r="D32" s="177"/>
      <c r="E32" s="177"/>
      <c r="F32" s="177"/>
      <c r="G32" s="177"/>
      <c r="H32" s="177"/>
      <c r="I32" s="177"/>
      <c r="J32" s="177"/>
      <c r="K32" s="177"/>
      <c r="L32" s="177"/>
      <c r="M32" s="177"/>
      <c r="N32" s="177"/>
      <c r="O32" s="177"/>
      <c r="P32" s="116" t="str">
        <f>IF(COUNTIF(A33:A50,"►")&gt;0,"û","")</f>
        <v>û</v>
      </c>
      <c r="R32" s="161"/>
      <c r="S32" s="158"/>
      <c r="T32" s="148"/>
    </row>
    <row r="33" spans="1:20" s="2" customFormat="1" ht="13.9" customHeight="1" x14ac:dyDescent="0.25">
      <c r="A33" s="34"/>
      <c r="R33" s="161"/>
      <c r="S33" s="158"/>
      <c r="T33" s="148"/>
    </row>
    <row r="34" spans="1:20" s="2" customFormat="1" ht="13.9" customHeight="1" x14ac:dyDescent="0.25">
      <c r="A34" s="34" t="str">
        <f>IF(ISBLANK(L34),"►","")</f>
        <v>►</v>
      </c>
      <c r="B34" s="2" t="s">
        <v>199</v>
      </c>
      <c r="K34" s="103" t="str">
        <f>IF(ISBLANK(L34),"",IF(L34="NEEN","►",""))</f>
        <v/>
      </c>
      <c r="L34" s="335"/>
      <c r="M34" s="336"/>
      <c r="N34" s="336"/>
      <c r="O34" s="336"/>
      <c r="P34" s="337"/>
      <c r="R34" s="196" t="s">
        <v>6</v>
      </c>
      <c r="S34" s="158" t="s">
        <v>59</v>
      </c>
      <c r="T34" s="148"/>
    </row>
    <row r="35" spans="1:20" s="2" customFormat="1" ht="7.15" customHeight="1" x14ac:dyDescent="0.25">
      <c r="A35" s="34"/>
      <c r="R35" s="161"/>
      <c r="S35" s="158"/>
      <c r="T35" s="148"/>
    </row>
    <row r="36" spans="1:20" s="2" customFormat="1" ht="13.9" customHeight="1" x14ac:dyDescent="0.25">
      <c r="A36" s="34" t="str">
        <f>IF(ISBLANK(L36),"►","")</f>
        <v>►</v>
      </c>
      <c r="B36" s="356" t="str">
        <f>IF(E6&lt;43221,"Zijn er onroerende goederen gerealiseerd waarbij toepassing is gemaakt van art. 8 KB 26/04/2018 en/of art. 6 KB 10/08/1998 ?","Zijn er onroerende goederen gerealiseerd waarbij toepassing is gemaakt van artikel 8 KB 26/04/2018 ?")</f>
        <v>Zijn er onroerende goederen gerealiseerd waarbij toepassing is gemaakt van art. 8 KB 26/04/2018 en/of art. 6 KB 10/08/1998 ?</v>
      </c>
      <c r="C36" s="356"/>
      <c r="D36" s="356"/>
      <c r="E36" s="356"/>
      <c r="F36" s="356"/>
      <c r="G36" s="356"/>
      <c r="H36" s="356"/>
      <c r="I36" s="356"/>
      <c r="J36" s="356"/>
      <c r="K36" s="103" t="str">
        <f>IF(ISBLANK(L36),"",IF(L36="JA","►",""))</f>
        <v/>
      </c>
      <c r="L36" s="335"/>
      <c r="M36" s="336"/>
      <c r="N36" s="336"/>
      <c r="O36" s="336"/>
      <c r="P36" s="337"/>
      <c r="R36" s="196" t="s">
        <v>6</v>
      </c>
      <c r="S36" s="225" t="s">
        <v>184</v>
      </c>
      <c r="T36" s="148"/>
    </row>
    <row r="37" spans="1:20" s="2" customFormat="1" ht="13.9" customHeight="1" x14ac:dyDescent="0.25">
      <c r="A37" s="34"/>
      <c r="B37" s="356"/>
      <c r="C37" s="356"/>
      <c r="D37" s="356"/>
      <c r="E37" s="356"/>
      <c r="F37" s="356"/>
      <c r="G37" s="356"/>
      <c r="H37" s="356"/>
      <c r="I37" s="356"/>
      <c r="J37" s="356"/>
      <c r="R37" s="149"/>
      <c r="S37" s="225"/>
      <c r="T37" s="148"/>
    </row>
    <row r="38" spans="1:20" s="2" customFormat="1" ht="7.15" customHeight="1" x14ac:dyDescent="0.25">
      <c r="A38" s="34"/>
      <c r="R38" s="149"/>
      <c r="S38" s="225"/>
      <c r="T38" s="148"/>
    </row>
    <row r="39" spans="1:20" s="2" customFormat="1" ht="13.9" customHeight="1" x14ac:dyDescent="0.25">
      <c r="A39" s="34" t="str">
        <f>IF(ISBLANK(L39),"►","")</f>
        <v>►</v>
      </c>
      <c r="B39" s="2" t="s">
        <v>197</v>
      </c>
      <c r="K39" s="103" t="str">
        <f>IF(ISBLANK(L39),"",IF(L39="JA",IF(ISBLANK(L40),"",IF(L40="NEEN","►","")),""))</f>
        <v/>
      </c>
      <c r="L39" s="335"/>
      <c r="M39" s="336"/>
      <c r="N39" s="336"/>
      <c r="O39" s="336"/>
      <c r="P39" s="337"/>
      <c r="R39" s="161"/>
      <c r="S39" s="158"/>
      <c r="T39" s="148"/>
    </row>
    <row r="40" spans="1:20" s="2" customFormat="1" ht="13.9" customHeight="1" x14ac:dyDescent="0.25">
      <c r="A40" s="34" t="str">
        <f>IF(L39="JA",IF(ISBLANK(L40),"►",""),IF(ISBLANK(L40),"","►"))</f>
        <v/>
      </c>
      <c r="B40" s="2" t="str">
        <f>IF(ISBLANK(L39),"-",IF(L39="JA","Is de rubriekrekening afgesloten ?",""))</f>
        <v>-</v>
      </c>
      <c r="K40" s="103" t="str">
        <f>IF(ISBLANK(L40),"",IF(L40="NEEN","►",""))</f>
        <v/>
      </c>
      <c r="L40" s="335"/>
      <c r="M40" s="336"/>
      <c r="N40" s="336"/>
      <c r="O40" s="336"/>
      <c r="P40" s="337"/>
      <c r="R40" s="161"/>
      <c r="S40" s="158"/>
      <c r="T40" s="148"/>
    </row>
    <row r="41" spans="1:20" s="2" customFormat="1" ht="7.15" customHeight="1" x14ac:dyDescent="0.25">
      <c r="A41" s="34"/>
      <c r="R41" s="161"/>
      <c r="S41" s="158"/>
      <c r="T41" s="148"/>
    </row>
    <row r="42" spans="1:20" s="2" customFormat="1" ht="13.9" customHeight="1" x14ac:dyDescent="0.25">
      <c r="A42" s="34" t="str">
        <f>IF(L40="NEEN",IF(ISBLANK(L42),"►",""),"")</f>
        <v/>
      </c>
      <c r="B42" s="2" t="str">
        <f>IF(ISBLANK(L40),"-",IF(L40="NEEN","Stand van de rubriekening","-"))</f>
        <v>-</v>
      </c>
      <c r="K42" s="103" t="str">
        <f>IF(ISBLANK(L42),"",IF(L42&gt;0,"►",""))</f>
        <v/>
      </c>
      <c r="L42" s="366"/>
      <c r="M42" s="367"/>
      <c r="N42" s="367"/>
      <c r="O42" s="367"/>
      <c r="P42" s="368"/>
      <c r="R42" s="196" t="s">
        <v>6</v>
      </c>
      <c r="S42" s="158" t="s">
        <v>60</v>
      </c>
      <c r="T42" s="148"/>
    </row>
    <row r="43" spans="1:20" s="2" customFormat="1" ht="13.9" customHeight="1" x14ac:dyDescent="0.25">
      <c r="A43" s="34" t="str">
        <f>IF(ISBLANK(L43),"►","")</f>
        <v>►</v>
      </c>
      <c r="B43" s="2" t="s">
        <v>198</v>
      </c>
      <c r="K43" s="103" t="str">
        <f>IF(ISBLANK(L43),"",IF(L43&lt;=0,"►",""))</f>
        <v/>
      </c>
      <c r="L43" s="366"/>
      <c r="M43" s="367"/>
      <c r="N43" s="367"/>
      <c r="O43" s="367"/>
      <c r="P43" s="368"/>
      <c r="R43" s="161"/>
      <c r="S43" s="158"/>
      <c r="T43" s="148"/>
    </row>
    <row r="44" spans="1:20" s="2" customFormat="1" ht="7.15" customHeight="1" x14ac:dyDescent="0.25">
      <c r="A44" s="34"/>
      <c r="R44" s="161"/>
      <c r="S44" s="158"/>
      <c r="T44" s="148"/>
    </row>
    <row r="45" spans="1:20" s="2" customFormat="1" ht="13.9" customHeight="1" x14ac:dyDescent="0.25">
      <c r="A45" s="34"/>
      <c r="K45" s="103"/>
      <c r="L45" s="103"/>
      <c r="M45" s="103"/>
      <c r="N45" s="103"/>
      <c r="O45" s="103"/>
      <c r="P45" s="103"/>
      <c r="R45" s="196" t="s">
        <v>6</v>
      </c>
      <c r="S45" s="203" t="s">
        <v>190</v>
      </c>
      <c r="T45" s="148"/>
    </row>
    <row r="46" spans="1:20" s="2" customFormat="1" ht="13.9" customHeight="1" x14ac:dyDescent="0.25">
      <c r="A46" s="34" t="str">
        <f>IF(ISBLANK(L46),"►","")</f>
        <v>►</v>
      </c>
      <c r="B46" s="2" t="s">
        <v>209</v>
      </c>
      <c r="K46" s="103" t="str">
        <f>IF(ISBLANK(L46),"",IF(L46="NEEN","►",""))</f>
        <v/>
      </c>
      <c r="L46" s="335"/>
      <c r="M46" s="336"/>
      <c r="N46" s="336"/>
      <c r="O46" s="336"/>
      <c r="P46" s="337"/>
      <c r="R46" s="196"/>
      <c r="S46" s="376" t="s">
        <v>192</v>
      </c>
      <c r="T46" s="148"/>
    </row>
    <row r="47" spans="1:20" s="2" customFormat="1" ht="7.15" customHeight="1" x14ac:dyDescent="0.25">
      <c r="A47" s="34"/>
      <c r="R47" s="161"/>
      <c r="S47" s="376"/>
      <c r="T47" s="148"/>
    </row>
    <row r="48" spans="1:20" s="2" customFormat="1" ht="13.9" customHeight="1" x14ac:dyDescent="0.25">
      <c r="A48" s="34" t="str">
        <f>IF(ISBLANK(L48),"►","")</f>
        <v>►</v>
      </c>
      <c r="B48" s="2" t="s">
        <v>17</v>
      </c>
      <c r="K48" s="103" t="str">
        <f>IF(ISBLANK(L48),"",IF(L48="NIET BTW-plichtige onderneming","►",""))</f>
        <v/>
      </c>
      <c r="L48" s="369"/>
      <c r="M48" s="370"/>
      <c r="N48" s="370"/>
      <c r="O48" s="370"/>
      <c r="P48" s="371"/>
      <c r="R48" s="161"/>
      <c r="S48" s="376"/>
      <c r="T48" s="148"/>
    </row>
    <row r="49" spans="1:20" s="2" customFormat="1" ht="13.9" customHeight="1" x14ac:dyDescent="0.25">
      <c r="A49" s="34" t="str">
        <f>IF(B49="-",IF(ISBLANK(L49),"","►"),IF(ISBLANK(L49),"►",""))</f>
        <v/>
      </c>
      <c r="B49" s="2" t="str">
        <f>IF(L48="BTW-plichtig","De BTW is verlegbaar aan:","-")</f>
        <v>-</v>
      </c>
      <c r="K49" s="103" t="str">
        <f>IF(ISBLANK(L49),"",IF(L49&lt;1,"►",""))</f>
        <v/>
      </c>
      <c r="L49" s="372"/>
      <c r="M49" s="373"/>
      <c r="N49" s="373"/>
      <c r="O49" s="373"/>
      <c r="P49" s="374"/>
      <c r="R49" s="196" t="s">
        <v>6</v>
      </c>
      <c r="S49" s="225" t="s">
        <v>183</v>
      </c>
      <c r="T49" s="148"/>
    </row>
    <row r="50" spans="1:20" s="2" customFormat="1" ht="13.9" customHeight="1" x14ac:dyDescent="0.25">
      <c r="A50" s="34"/>
      <c r="R50" s="161"/>
      <c r="S50" s="225"/>
      <c r="T50" s="148"/>
    </row>
    <row r="51" spans="1:20" s="2" customFormat="1" ht="13.9" customHeight="1" x14ac:dyDescent="0.25">
      <c r="A51" s="34"/>
      <c r="R51" s="161"/>
      <c r="S51" s="225"/>
      <c r="T51" s="148"/>
    </row>
    <row r="52" spans="1:20" s="2" customFormat="1" ht="13.9" customHeight="1" x14ac:dyDescent="0.25">
      <c r="A52" s="34"/>
      <c r="B52" s="177" t="s">
        <v>32</v>
      </c>
      <c r="C52" s="177"/>
      <c r="D52" s="177"/>
      <c r="E52" s="177"/>
      <c r="F52" s="177"/>
      <c r="G52" s="177"/>
      <c r="H52" s="177"/>
      <c r="I52" s="177"/>
      <c r="J52" s="177"/>
      <c r="K52" s="177"/>
      <c r="L52" s="177"/>
      <c r="M52" s="177"/>
      <c r="N52" s="177"/>
      <c r="O52" s="177"/>
      <c r="P52" s="177"/>
      <c r="R52" s="161"/>
      <c r="S52" s="158"/>
      <c r="T52" s="148"/>
    </row>
    <row r="53" spans="1:20" s="2" customFormat="1" ht="13.9" customHeight="1" x14ac:dyDescent="0.25">
      <c r="A53" s="34"/>
      <c r="R53" s="161"/>
      <c r="S53" s="158"/>
      <c r="T53" s="148"/>
    </row>
    <row r="54" spans="1:20" s="2" customFormat="1" ht="13.9" customHeight="1" x14ac:dyDescent="0.25">
      <c r="A54" s="34"/>
      <c r="B54" s="375" t="s">
        <v>19</v>
      </c>
      <c r="C54" s="375"/>
      <c r="D54" s="375"/>
      <c r="E54" s="375"/>
      <c r="F54" s="375"/>
      <c r="G54" s="375"/>
      <c r="H54" s="375"/>
      <c r="I54" s="375"/>
      <c r="J54" s="375"/>
      <c r="K54" s="375"/>
      <c r="L54" s="375"/>
      <c r="M54" s="375"/>
      <c r="N54" s="375"/>
      <c r="O54" s="375"/>
      <c r="P54" s="375"/>
      <c r="R54" s="161"/>
      <c r="S54" s="158"/>
      <c r="T54" s="148"/>
    </row>
    <row r="55" spans="1:20" s="2" customFormat="1" ht="13.9" customHeight="1" x14ac:dyDescent="0.25">
      <c r="A55" s="34"/>
      <c r="B55" s="375"/>
      <c r="C55" s="375"/>
      <c r="D55" s="375"/>
      <c r="E55" s="375"/>
      <c r="F55" s="375"/>
      <c r="G55" s="375"/>
      <c r="H55" s="375"/>
      <c r="I55" s="375"/>
      <c r="J55" s="375"/>
      <c r="K55" s="375"/>
      <c r="L55" s="375"/>
      <c r="M55" s="375"/>
      <c r="N55" s="375"/>
      <c r="O55" s="375"/>
      <c r="P55" s="375"/>
      <c r="R55" s="161"/>
      <c r="S55" s="158"/>
      <c r="T55" s="148"/>
    </row>
    <row r="56" spans="1:20" s="2" customFormat="1" ht="13.9" customHeight="1" x14ac:dyDescent="0.25">
      <c r="A56" s="34"/>
      <c r="B56" s="164"/>
      <c r="C56" s="164"/>
      <c r="D56" s="164"/>
      <c r="E56" s="164"/>
      <c r="F56" s="164"/>
      <c r="G56" s="164"/>
      <c r="H56" s="164"/>
      <c r="I56" s="164"/>
      <c r="J56" s="164"/>
      <c r="K56" s="164"/>
      <c r="L56" s="164"/>
      <c r="M56" s="164"/>
      <c r="N56" s="164"/>
      <c r="O56" s="164"/>
      <c r="P56" s="164"/>
      <c r="R56" s="161"/>
      <c r="S56" s="158"/>
      <c r="T56" s="148"/>
    </row>
    <row r="57" spans="1:20" s="2" customFormat="1" ht="13.9" customHeight="1" x14ac:dyDescent="0.25">
      <c r="A57" s="34"/>
      <c r="B57" s="284" t="s">
        <v>20</v>
      </c>
      <c r="C57" s="285"/>
      <c r="D57" s="285"/>
      <c r="E57" s="285"/>
      <c r="F57" s="285"/>
      <c r="G57" s="285"/>
      <c r="H57" s="285"/>
      <c r="I57" s="285"/>
      <c r="J57" s="286"/>
      <c r="K57" s="284" t="s">
        <v>21</v>
      </c>
      <c r="L57" s="286"/>
      <c r="M57" s="284" t="s">
        <v>22</v>
      </c>
      <c r="N57" s="285"/>
      <c r="O57" s="286"/>
      <c r="P57" s="57" t="s">
        <v>23</v>
      </c>
      <c r="R57" s="196" t="s">
        <v>6</v>
      </c>
      <c r="S57" s="241" t="s">
        <v>180</v>
      </c>
      <c r="T57" s="148"/>
    </row>
    <row r="58" spans="1:20" s="2" customFormat="1" ht="13.9" customHeight="1" x14ac:dyDescent="0.25">
      <c r="A58" s="34"/>
      <c r="B58" s="363" t="s">
        <v>24</v>
      </c>
      <c r="C58" s="364"/>
      <c r="D58" s="364"/>
      <c r="E58" s="364"/>
      <c r="F58" s="364"/>
      <c r="G58" s="364"/>
      <c r="H58" s="364"/>
      <c r="I58" s="364"/>
      <c r="J58" s="365"/>
      <c r="K58" s="321"/>
      <c r="L58" s="322"/>
      <c r="M58" s="323"/>
      <c r="N58" s="324"/>
      <c r="O58" s="325"/>
      <c r="P58" s="3"/>
      <c r="R58" s="161"/>
      <c r="S58" s="241"/>
      <c r="T58" s="148"/>
    </row>
    <row r="59" spans="1:20" s="2" customFormat="1" ht="13.9" customHeight="1" x14ac:dyDescent="0.25">
      <c r="A59" s="34"/>
      <c r="B59" s="326" t="s">
        <v>25</v>
      </c>
      <c r="C59" s="327"/>
      <c r="D59" s="327"/>
      <c r="E59" s="327"/>
      <c r="F59" s="327"/>
      <c r="G59" s="327"/>
      <c r="H59" s="327"/>
      <c r="I59" s="327"/>
      <c r="J59" s="328"/>
      <c r="K59" s="269"/>
      <c r="L59" s="269"/>
      <c r="M59" s="270"/>
      <c r="N59" s="271"/>
      <c r="O59" s="272"/>
      <c r="P59" s="4"/>
      <c r="R59" s="161"/>
      <c r="S59" s="158"/>
      <c r="T59" s="148"/>
    </row>
    <row r="60" spans="1:20" s="2" customFormat="1" ht="13.9" customHeight="1" x14ac:dyDescent="0.25">
      <c r="A60" s="34"/>
      <c r="B60" s="310" t="s">
        <v>26</v>
      </c>
      <c r="C60" s="311"/>
      <c r="D60" s="311"/>
      <c r="E60" s="311"/>
      <c r="F60" s="311"/>
      <c r="G60" s="311"/>
      <c r="H60" s="311"/>
      <c r="I60" s="311"/>
      <c r="J60" s="312"/>
      <c r="K60" s="313"/>
      <c r="L60" s="313"/>
      <c r="M60" s="314"/>
      <c r="N60" s="315"/>
      <c r="O60" s="316"/>
      <c r="P60" s="5" t="str">
        <f>IF(OR(ISBLANK(M60),M60&lt;=0),"","X")</f>
        <v/>
      </c>
      <c r="R60" s="161"/>
      <c r="S60" s="158"/>
      <c r="T60" s="148"/>
    </row>
    <row r="61" spans="1:20" s="2" customFormat="1" ht="13.9" customHeight="1" x14ac:dyDescent="0.25">
      <c r="A61" s="34"/>
      <c r="B61" s="317" t="s">
        <v>27</v>
      </c>
      <c r="C61" s="317"/>
      <c r="D61" s="317"/>
      <c r="E61" s="317"/>
      <c r="F61" s="317"/>
      <c r="G61" s="317"/>
      <c r="H61" s="317"/>
      <c r="I61" s="317"/>
      <c r="J61" s="317"/>
      <c r="K61" s="318">
        <f>SUM(M58:O60)</f>
        <v>0</v>
      </c>
      <c r="L61" s="319"/>
      <c r="M61" s="320"/>
      <c r="N61" s="6"/>
      <c r="O61" s="7"/>
      <c r="P61" s="8"/>
      <c r="R61" s="161"/>
      <c r="S61" s="158"/>
      <c r="T61" s="148"/>
    </row>
    <row r="62" spans="1:20" s="2" customFormat="1" ht="13.9" customHeight="1" x14ac:dyDescent="0.25">
      <c r="A62" s="34"/>
      <c r="B62" s="287"/>
      <c r="C62" s="288"/>
      <c r="D62" s="288"/>
      <c r="E62" s="288"/>
      <c r="F62" s="288"/>
      <c r="G62" s="288"/>
      <c r="H62" s="288"/>
      <c r="I62" s="288"/>
      <c r="J62" s="289"/>
      <c r="K62" s="268"/>
      <c r="L62" s="269"/>
      <c r="M62" s="270"/>
      <c r="N62" s="271"/>
      <c r="O62" s="272"/>
      <c r="P62" s="167"/>
      <c r="Q62" s="1"/>
      <c r="R62" s="196" t="s">
        <v>6</v>
      </c>
      <c r="S62" s="241" t="s">
        <v>181</v>
      </c>
      <c r="T62" s="148"/>
    </row>
    <row r="63" spans="1:20" s="2" customFormat="1" ht="13.9" customHeight="1" x14ac:dyDescent="0.25">
      <c r="A63" s="34"/>
      <c r="B63" s="249"/>
      <c r="C63" s="250"/>
      <c r="D63" s="250"/>
      <c r="E63" s="250"/>
      <c r="F63" s="250"/>
      <c r="G63" s="250"/>
      <c r="H63" s="250"/>
      <c r="I63" s="250"/>
      <c r="J63" s="251"/>
      <c r="K63" s="252"/>
      <c r="L63" s="253"/>
      <c r="M63" s="254"/>
      <c r="N63" s="255"/>
      <c r="O63" s="256"/>
      <c r="P63" s="165"/>
      <c r="R63" s="161"/>
      <c r="S63" s="241"/>
      <c r="T63" s="148"/>
    </row>
    <row r="64" spans="1:20" s="2" customFormat="1" ht="13.9" customHeight="1" x14ac:dyDescent="0.25">
      <c r="A64" s="34"/>
      <c r="B64" s="249"/>
      <c r="C64" s="250"/>
      <c r="D64" s="250"/>
      <c r="E64" s="250"/>
      <c r="F64" s="250"/>
      <c r="G64" s="250"/>
      <c r="H64" s="250"/>
      <c r="I64" s="250"/>
      <c r="J64" s="251"/>
      <c r="K64" s="252"/>
      <c r="L64" s="253"/>
      <c r="M64" s="254"/>
      <c r="N64" s="255"/>
      <c r="O64" s="256"/>
      <c r="P64" s="165"/>
      <c r="R64" s="161"/>
      <c r="S64" s="457"/>
      <c r="T64" s="148"/>
    </row>
    <row r="65" spans="1:20" s="2" customFormat="1" ht="13.9" customHeight="1" x14ac:dyDescent="0.25">
      <c r="A65" s="34"/>
      <c r="B65" s="249"/>
      <c r="C65" s="250"/>
      <c r="D65" s="250"/>
      <c r="E65" s="250"/>
      <c r="F65" s="250"/>
      <c r="G65" s="250"/>
      <c r="H65" s="250"/>
      <c r="I65" s="250"/>
      <c r="J65" s="251"/>
      <c r="K65" s="252"/>
      <c r="L65" s="253"/>
      <c r="M65" s="254"/>
      <c r="N65" s="255"/>
      <c r="O65" s="256"/>
      <c r="P65" s="165"/>
      <c r="R65" s="161"/>
      <c r="S65" s="457"/>
      <c r="T65" s="148"/>
    </row>
    <row r="66" spans="1:20" s="2" customFormat="1" ht="13.9" customHeight="1" x14ac:dyDescent="0.25">
      <c r="A66" s="34"/>
      <c r="B66" s="249"/>
      <c r="C66" s="250"/>
      <c r="D66" s="250"/>
      <c r="E66" s="250"/>
      <c r="F66" s="250"/>
      <c r="G66" s="250"/>
      <c r="H66" s="250"/>
      <c r="I66" s="250"/>
      <c r="J66" s="251"/>
      <c r="K66" s="252"/>
      <c r="L66" s="253"/>
      <c r="M66" s="254"/>
      <c r="N66" s="255"/>
      <c r="O66" s="256"/>
      <c r="P66" s="165"/>
      <c r="R66" s="161"/>
      <c r="S66" s="158"/>
      <c r="T66" s="148"/>
    </row>
    <row r="67" spans="1:20" s="2" customFormat="1" ht="13.9" customHeight="1" x14ac:dyDescent="0.25">
      <c r="A67" s="34"/>
      <c r="B67" s="249"/>
      <c r="C67" s="250"/>
      <c r="D67" s="250"/>
      <c r="E67" s="250"/>
      <c r="F67" s="250"/>
      <c r="G67" s="250"/>
      <c r="H67" s="250"/>
      <c r="I67" s="250"/>
      <c r="J67" s="251"/>
      <c r="K67" s="252"/>
      <c r="L67" s="253"/>
      <c r="M67" s="254"/>
      <c r="N67" s="255"/>
      <c r="O67" s="256"/>
      <c r="P67" s="165"/>
      <c r="R67" s="161"/>
      <c r="S67" s="158"/>
      <c r="T67" s="148"/>
    </row>
    <row r="68" spans="1:20" s="2" customFormat="1" ht="13.9" customHeight="1" x14ac:dyDescent="0.25">
      <c r="A68" s="34"/>
      <c r="B68" s="249"/>
      <c r="C68" s="250"/>
      <c r="D68" s="250"/>
      <c r="E68" s="250"/>
      <c r="F68" s="250"/>
      <c r="G68" s="250"/>
      <c r="H68" s="250"/>
      <c r="I68" s="250"/>
      <c r="J68" s="251"/>
      <c r="K68" s="252"/>
      <c r="L68" s="253"/>
      <c r="M68" s="254"/>
      <c r="N68" s="255"/>
      <c r="O68" s="256"/>
      <c r="P68" s="165"/>
      <c r="R68" s="161"/>
      <c r="S68" s="158"/>
      <c r="T68" s="148"/>
    </row>
    <row r="69" spans="1:20" s="2" customFormat="1" ht="13.9" customHeight="1" x14ac:dyDescent="0.25">
      <c r="A69" s="34"/>
      <c r="B69" s="249"/>
      <c r="C69" s="250"/>
      <c r="D69" s="250"/>
      <c r="E69" s="250"/>
      <c r="F69" s="250"/>
      <c r="G69" s="250"/>
      <c r="H69" s="250"/>
      <c r="I69" s="250"/>
      <c r="J69" s="251"/>
      <c r="K69" s="252"/>
      <c r="L69" s="253"/>
      <c r="M69" s="254"/>
      <c r="N69" s="255"/>
      <c r="O69" s="256"/>
      <c r="P69" s="165"/>
      <c r="R69" s="161"/>
      <c r="S69" s="158"/>
      <c r="T69" s="148"/>
    </row>
    <row r="70" spans="1:20" s="2" customFormat="1" ht="13.9" customHeight="1" x14ac:dyDescent="0.25">
      <c r="A70" s="34"/>
      <c r="B70" s="249"/>
      <c r="C70" s="250"/>
      <c r="D70" s="250"/>
      <c r="E70" s="250"/>
      <c r="F70" s="250"/>
      <c r="G70" s="250"/>
      <c r="H70" s="250"/>
      <c r="I70" s="250"/>
      <c r="J70" s="251"/>
      <c r="K70" s="252"/>
      <c r="L70" s="253"/>
      <c r="M70" s="254"/>
      <c r="N70" s="255"/>
      <c r="O70" s="256"/>
      <c r="P70" s="165"/>
      <c r="R70" s="161"/>
      <c r="S70" s="158"/>
      <c r="T70" s="148"/>
    </row>
    <row r="71" spans="1:20" s="2" customFormat="1" ht="13.9" customHeight="1" x14ac:dyDescent="0.25">
      <c r="A71" s="34"/>
      <c r="B71" s="249"/>
      <c r="C71" s="250"/>
      <c r="D71" s="250"/>
      <c r="E71" s="250"/>
      <c r="F71" s="250"/>
      <c r="G71" s="250"/>
      <c r="H71" s="250"/>
      <c r="I71" s="250"/>
      <c r="J71" s="251"/>
      <c r="K71" s="252"/>
      <c r="L71" s="253"/>
      <c r="M71" s="254"/>
      <c r="N71" s="255"/>
      <c r="O71" s="256"/>
      <c r="P71" s="165"/>
      <c r="R71" s="161"/>
      <c r="S71" s="158"/>
      <c r="T71" s="148"/>
    </row>
    <row r="72" spans="1:20" s="2" customFormat="1" ht="13.9" customHeight="1" x14ac:dyDescent="0.25">
      <c r="A72" s="34"/>
      <c r="B72" s="249"/>
      <c r="C72" s="250"/>
      <c r="D72" s="250"/>
      <c r="E72" s="250"/>
      <c r="F72" s="250"/>
      <c r="G72" s="250"/>
      <c r="H72" s="250"/>
      <c r="I72" s="250"/>
      <c r="J72" s="251"/>
      <c r="K72" s="252"/>
      <c r="L72" s="253"/>
      <c r="M72" s="254"/>
      <c r="N72" s="255"/>
      <c r="O72" s="256"/>
      <c r="P72" s="165"/>
      <c r="R72" s="161"/>
      <c r="S72" s="158"/>
      <c r="T72" s="148"/>
    </row>
    <row r="73" spans="1:20" s="2" customFormat="1" ht="13.9" customHeight="1" x14ac:dyDescent="0.25">
      <c r="A73" s="34"/>
      <c r="B73" s="249"/>
      <c r="C73" s="250"/>
      <c r="D73" s="250"/>
      <c r="E73" s="250"/>
      <c r="F73" s="250"/>
      <c r="G73" s="250"/>
      <c r="H73" s="250"/>
      <c r="I73" s="250"/>
      <c r="J73" s="251"/>
      <c r="K73" s="252"/>
      <c r="L73" s="253"/>
      <c r="M73" s="254"/>
      <c r="N73" s="255"/>
      <c r="O73" s="256"/>
      <c r="P73" s="165"/>
      <c r="R73" s="161"/>
      <c r="S73" s="158"/>
      <c r="T73" s="148"/>
    </row>
    <row r="74" spans="1:20" s="2" customFormat="1" ht="13.9" customHeight="1" x14ac:dyDescent="0.25">
      <c r="A74" s="34"/>
      <c r="B74" s="249"/>
      <c r="C74" s="250"/>
      <c r="D74" s="250"/>
      <c r="E74" s="250"/>
      <c r="F74" s="250"/>
      <c r="G74" s="250"/>
      <c r="H74" s="250"/>
      <c r="I74" s="250"/>
      <c r="J74" s="251"/>
      <c r="K74" s="252"/>
      <c r="L74" s="253"/>
      <c r="M74" s="254"/>
      <c r="N74" s="255"/>
      <c r="O74" s="256"/>
      <c r="P74" s="165"/>
      <c r="R74" s="161"/>
      <c r="S74" s="158"/>
      <c r="T74" s="148"/>
    </row>
    <row r="75" spans="1:20" s="2" customFormat="1" ht="13.9" customHeight="1" x14ac:dyDescent="0.25">
      <c r="A75" s="34"/>
      <c r="B75" s="249"/>
      <c r="C75" s="250"/>
      <c r="D75" s="250"/>
      <c r="E75" s="250"/>
      <c r="F75" s="250"/>
      <c r="G75" s="250"/>
      <c r="H75" s="250"/>
      <c r="I75" s="250"/>
      <c r="J75" s="251"/>
      <c r="K75" s="252"/>
      <c r="L75" s="253"/>
      <c r="M75" s="254"/>
      <c r="N75" s="255"/>
      <c r="O75" s="256"/>
      <c r="P75" s="165"/>
      <c r="R75" s="161"/>
      <c r="S75" s="158"/>
      <c r="T75" s="148"/>
    </row>
    <row r="76" spans="1:20" s="2" customFormat="1" ht="13.9" customHeight="1" x14ac:dyDescent="0.25">
      <c r="A76" s="34"/>
      <c r="B76" s="249"/>
      <c r="C76" s="250"/>
      <c r="D76" s="250"/>
      <c r="E76" s="250"/>
      <c r="F76" s="250"/>
      <c r="G76" s="250"/>
      <c r="H76" s="250"/>
      <c r="I76" s="250"/>
      <c r="J76" s="251"/>
      <c r="K76" s="252"/>
      <c r="L76" s="253"/>
      <c r="M76" s="254"/>
      <c r="N76" s="255"/>
      <c r="O76" s="256"/>
      <c r="P76" s="165"/>
      <c r="R76" s="161"/>
      <c r="S76" s="158"/>
      <c r="T76" s="148"/>
    </row>
    <row r="77" spans="1:20" s="2" customFormat="1" ht="13.9" customHeight="1" x14ac:dyDescent="0.25">
      <c r="A77" s="34"/>
      <c r="B77" s="249"/>
      <c r="C77" s="250"/>
      <c r="D77" s="250"/>
      <c r="E77" s="250"/>
      <c r="F77" s="250"/>
      <c r="G77" s="250"/>
      <c r="H77" s="250"/>
      <c r="I77" s="250"/>
      <c r="J77" s="251"/>
      <c r="K77" s="252"/>
      <c r="L77" s="253"/>
      <c r="M77" s="254"/>
      <c r="N77" s="255"/>
      <c r="O77" s="256"/>
      <c r="P77" s="165"/>
      <c r="R77" s="161"/>
      <c r="S77" s="158"/>
      <c r="T77" s="148"/>
    </row>
    <row r="78" spans="1:20" s="2" customFormat="1" ht="13.9" customHeight="1" x14ac:dyDescent="0.25">
      <c r="A78" s="34"/>
      <c r="B78" s="249"/>
      <c r="C78" s="250"/>
      <c r="D78" s="250"/>
      <c r="E78" s="250"/>
      <c r="F78" s="250"/>
      <c r="G78" s="250"/>
      <c r="H78" s="250"/>
      <c r="I78" s="250"/>
      <c r="J78" s="251"/>
      <c r="K78" s="252"/>
      <c r="L78" s="253"/>
      <c r="M78" s="254"/>
      <c r="N78" s="255"/>
      <c r="O78" s="256"/>
      <c r="P78" s="165"/>
      <c r="R78" s="161"/>
      <c r="S78" s="158"/>
      <c r="T78" s="148"/>
    </row>
    <row r="79" spans="1:20" s="2" customFormat="1" ht="13.9" customHeight="1" x14ac:dyDescent="0.25">
      <c r="A79" s="34"/>
      <c r="B79" s="249"/>
      <c r="C79" s="250"/>
      <c r="D79" s="250"/>
      <c r="E79" s="250"/>
      <c r="F79" s="250"/>
      <c r="G79" s="250"/>
      <c r="H79" s="250"/>
      <c r="I79" s="250"/>
      <c r="J79" s="251"/>
      <c r="K79" s="252"/>
      <c r="L79" s="253"/>
      <c r="M79" s="254"/>
      <c r="N79" s="255"/>
      <c r="O79" s="256"/>
      <c r="P79" s="165"/>
      <c r="R79" s="161"/>
      <c r="S79" s="158"/>
      <c r="T79" s="148"/>
    </row>
    <row r="80" spans="1:20" s="2" customFormat="1" ht="13.9" customHeight="1" x14ac:dyDescent="0.25">
      <c r="A80" s="34"/>
      <c r="B80" s="249"/>
      <c r="C80" s="250"/>
      <c r="D80" s="250"/>
      <c r="E80" s="250"/>
      <c r="F80" s="250"/>
      <c r="G80" s="250"/>
      <c r="H80" s="250"/>
      <c r="I80" s="250"/>
      <c r="J80" s="251"/>
      <c r="K80" s="252"/>
      <c r="L80" s="253"/>
      <c r="M80" s="254"/>
      <c r="N80" s="255"/>
      <c r="O80" s="256"/>
      <c r="P80" s="165"/>
      <c r="R80" s="161"/>
      <c r="S80" s="158"/>
      <c r="T80" s="148"/>
    </row>
    <row r="81" spans="1:20" s="2" customFormat="1" ht="13.9" customHeight="1" x14ac:dyDescent="0.25">
      <c r="A81" s="34"/>
      <c r="B81" s="249"/>
      <c r="C81" s="250"/>
      <c r="D81" s="250"/>
      <c r="E81" s="250"/>
      <c r="F81" s="250"/>
      <c r="G81" s="250"/>
      <c r="H81" s="250"/>
      <c r="I81" s="250"/>
      <c r="J81" s="251"/>
      <c r="K81" s="252"/>
      <c r="L81" s="253"/>
      <c r="M81" s="254"/>
      <c r="N81" s="255"/>
      <c r="O81" s="256"/>
      <c r="P81" s="165"/>
      <c r="R81" s="161"/>
      <c r="S81" s="158"/>
      <c r="T81" s="148"/>
    </row>
    <row r="82" spans="1:20" s="2" customFormat="1" ht="13.9" customHeight="1" x14ac:dyDescent="0.25">
      <c r="A82" s="34"/>
      <c r="B82" s="249"/>
      <c r="C82" s="250"/>
      <c r="D82" s="250"/>
      <c r="E82" s="250"/>
      <c r="F82" s="250"/>
      <c r="G82" s="250"/>
      <c r="H82" s="250"/>
      <c r="I82" s="250"/>
      <c r="J82" s="251"/>
      <c r="K82" s="252"/>
      <c r="L82" s="253"/>
      <c r="M82" s="254"/>
      <c r="N82" s="255"/>
      <c r="O82" s="256"/>
      <c r="P82" s="165"/>
      <c r="R82" s="161"/>
      <c r="S82" s="158"/>
      <c r="T82" s="148"/>
    </row>
    <row r="83" spans="1:20" s="2" customFormat="1" ht="13.9" customHeight="1" x14ac:dyDescent="0.25">
      <c r="A83" s="34"/>
      <c r="B83" s="249"/>
      <c r="C83" s="250"/>
      <c r="D83" s="250"/>
      <c r="E83" s="250"/>
      <c r="F83" s="250"/>
      <c r="G83" s="250"/>
      <c r="H83" s="250"/>
      <c r="I83" s="250"/>
      <c r="J83" s="251"/>
      <c r="K83" s="252"/>
      <c r="L83" s="253"/>
      <c r="M83" s="254"/>
      <c r="N83" s="255"/>
      <c r="O83" s="256"/>
      <c r="P83" s="165"/>
      <c r="R83" s="161"/>
      <c r="S83" s="158"/>
      <c r="T83" s="148"/>
    </row>
    <row r="84" spans="1:20" s="2" customFormat="1" ht="13.9" customHeight="1" x14ac:dyDescent="0.25">
      <c r="A84" s="34"/>
      <c r="B84" s="249"/>
      <c r="C84" s="250"/>
      <c r="D84" s="250"/>
      <c r="E84" s="250"/>
      <c r="F84" s="250"/>
      <c r="G84" s="250"/>
      <c r="H84" s="250"/>
      <c r="I84" s="250"/>
      <c r="J84" s="251"/>
      <c r="K84" s="252"/>
      <c r="L84" s="253"/>
      <c r="M84" s="254"/>
      <c r="N84" s="255"/>
      <c r="O84" s="256"/>
      <c r="P84" s="165"/>
      <c r="R84" s="161"/>
      <c r="S84" s="158"/>
      <c r="T84" s="148"/>
    </row>
    <row r="85" spans="1:20" s="2" customFormat="1" ht="13.9" customHeight="1" x14ac:dyDescent="0.25">
      <c r="A85" s="34"/>
      <c r="B85" s="249"/>
      <c r="C85" s="250"/>
      <c r="D85" s="250"/>
      <c r="E85" s="250"/>
      <c r="F85" s="250"/>
      <c r="G85" s="250"/>
      <c r="H85" s="250"/>
      <c r="I85" s="250"/>
      <c r="J85" s="251"/>
      <c r="K85" s="252"/>
      <c r="L85" s="253"/>
      <c r="M85" s="254"/>
      <c r="N85" s="255"/>
      <c r="O85" s="256"/>
      <c r="P85" s="165"/>
      <c r="R85" s="161"/>
      <c r="S85" s="158"/>
      <c r="T85" s="148"/>
    </row>
    <row r="86" spans="1:20" s="2" customFormat="1" ht="13.9" customHeight="1" x14ac:dyDescent="0.25">
      <c r="A86" s="34"/>
      <c r="B86" s="249"/>
      <c r="C86" s="250"/>
      <c r="D86" s="250"/>
      <c r="E86" s="250"/>
      <c r="F86" s="250"/>
      <c r="G86" s="250"/>
      <c r="H86" s="250"/>
      <c r="I86" s="250"/>
      <c r="J86" s="251"/>
      <c r="K86" s="252"/>
      <c r="L86" s="253"/>
      <c r="M86" s="254"/>
      <c r="N86" s="255"/>
      <c r="O86" s="256"/>
      <c r="P86" s="165"/>
      <c r="R86" s="161"/>
      <c r="S86" s="158"/>
      <c r="T86" s="148"/>
    </row>
    <row r="87" spans="1:20" s="2" customFormat="1" ht="13.9" customHeight="1" x14ac:dyDescent="0.25">
      <c r="A87" s="34"/>
      <c r="B87" s="377"/>
      <c r="C87" s="378"/>
      <c r="D87" s="378"/>
      <c r="E87" s="378"/>
      <c r="F87" s="378"/>
      <c r="G87" s="378"/>
      <c r="H87" s="378"/>
      <c r="I87" s="378"/>
      <c r="J87" s="379"/>
      <c r="K87" s="380"/>
      <c r="L87" s="313"/>
      <c r="M87" s="254"/>
      <c r="N87" s="255"/>
      <c r="O87" s="256"/>
      <c r="P87" s="165"/>
      <c r="R87" s="161"/>
      <c r="S87" s="158"/>
      <c r="T87" s="148"/>
    </row>
    <row r="88" spans="1:20" s="2" customFormat="1" ht="13.9" customHeight="1" x14ac:dyDescent="0.25">
      <c r="A88" s="34"/>
      <c r="B88" s="317" t="s">
        <v>28</v>
      </c>
      <c r="C88" s="317"/>
      <c r="D88" s="317"/>
      <c r="E88" s="317"/>
      <c r="F88" s="317"/>
      <c r="G88" s="317"/>
      <c r="H88" s="317"/>
      <c r="I88" s="317"/>
      <c r="J88" s="317"/>
      <c r="K88" s="381">
        <f>SUM(M62:M87)</f>
        <v>0</v>
      </c>
      <c r="L88" s="382"/>
      <c r="M88" s="383"/>
      <c r="N88" s="9"/>
      <c r="O88" s="10"/>
      <c r="P88" s="11"/>
      <c r="R88" s="161"/>
      <c r="S88" s="158"/>
      <c r="T88" s="148"/>
    </row>
    <row r="89" spans="1:20" s="2" customFormat="1" ht="13.9" customHeight="1" x14ac:dyDescent="0.25">
      <c r="A89" s="34"/>
      <c r="B89" s="97" t="s">
        <v>29</v>
      </c>
      <c r="C89" s="98"/>
      <c r="D89" s="98"/>
      <c r="E89" s="99"/>
      <c r="F89" s="384">
        <f>(SUMIFS(M62:M87,P62:P87,"&lt;&gt;x"))+M58+M59</f>
        <v>0</v>
      </c>
      <c r="G89" s="385"/>
      <c r="H89" s="386"/>
      <c r="I89" s="61"/>
      <c r="J89" s="12" t="s">
        <v>30</v>
      </c>
      <c r="K89" s="13"/>
      <c r="L89" s="13"/>
      <c r="M89" s="242">
        <f>K61+K88</f>
        <v>0</v>
      </c>
      <c r="N89" s="242"/>
      <c r="O89" s="242"/>
      <c r="P89" s="14"/>
      <c r="R89" s="161"/>
      <c r="S89" s="158"/>
      <c r="T89" s="148"/>
    </row>
    <row r="90" spans="1:20" s="2" customFormat="1" ht="13.9" customHeight="1" x14ac:dyDescent="0.25">
      <c r="A90" s="34"/>
      <c r="B90" s="100" t="s">
        <v>31</v>
      </c>
      <c r="C90" s="101"/>
      <c r="D90" s="101"/>
      <c r="E90" s="102"/>
      <c r="F90" s="384">
        <f>(SUMIFS(M62:M87,P62:P87,"=x"))+M60</f>
        <v>0</v>
      </c>
      <c r="G90" s="385"/>
      <c r="H90" s="386"/>
      <c r="I90" s="61"/>
      <c r="J90" s="15"/>
      <c r="K90" s="15"/>
      <c r="L90" s="15"/>
      <c r="M90" s="15"/>
      <c r="N90" s="16"/>
      <c r="O90" s="17"/>
      <c r="P90" s="17"/>
      <c r="R90" s="161"/>
      <c r="S90" s="158"/>
      <c r="T90" s="148"/>
    </row>
    <row r="91" spans="1:20" s="2" customFormat="1" ht="13.9" customHeight="1" x14ac:dyDescent="0.25">
      <c r="A91" s="34"/>
      <c r="R91" s="161"/>
      <c r="S91" s="158"/>
      <c r="T91" s="148"/>
    </row>
    <row r="92" spans="1:20" s="2" customFormat="1" ht="13.9" customHeight="1" x14ac:dyDescent="0.25">
      <c r="A92" s="34"/>
      <c r="R92" s="161"/>
      <c r="S92" s="158"/>
      <c r="T92" s="148"/>
    </row>
    <row r="93" spans="1:20" s="2" customFormat="1" ht="13.9" customHeight="1" x14ac:dyDescent="0.25">
      <c r="A93" s="34"/>
      <c r="B93" s="177" t="s">
        <v>144</v>
      </c>
      <c r="C93" s="177"/>
      <c r="D93" s="177"/>
      <c r="E93" s="177"/>
      <c r="F93" s="177"/>
      <c r="G93" s="177"/>
      <c r="H93" s="177"/>
      <c r="I93" s="177"/>
      <c r="J93" s="177"/>
      <c r="K93" s="177"/>
      <c r="L93" s="177"/>
      <c r="M93" s="177"/>
      <c r="N93" s="177"/>
      <c r="O93" s="177"/>
      <c r="P93" s="116" t="str">
        <f>IF(COUNTIF(A95:A101,"►")&gt;0,"û","")</f>
        <v>û</v>
      </c>
      <c r="R93" s="161"/>
      <c r="S93" s="158"/>
      <c r="T93" s="148"/>
    </row>
    <row r="94" spans="1:20" s="2" customFormat="1" ht="13.9" customHeight="1" x14ac:dyDescent="0.25">
      <c r="A94" s="34"/>
      <c r="R94" s="161"/>
      <c r="S94" s="158"/>
      <c r="T94" s="148"/>
    </row>
    <row r="95" spans="1:20" s="2" customFormat="1" ht="13.9" customHeight="1" x14ac:dyDescent="0.25">
      <c r="A95" s="34"/>
      <c r="B95" s="2" t="s">
        <v>52</v>
      </c>
      <c r="R95" s="161"/>
      <c r="S95" s="158"/>
      <c r="T95" s="148"/>
    </row>
    <row r="96" spans="1:20" s="2" customFormat="1" ht="13.9" customHeight="1" x14ac:dyDescent="0.25">
      <c r="A96" s="34" t="str">
        <f>IF(ISBLANK(M96),"►","")</f>
        <v>►</v>
      </c>
      <c r="D96" s="61" t="s">
        <v>54</v>
      </c>
      <c r="M96" s="258"/>
      <c r="N96" s="259"/>
      <c r="O96" s="259"/>
      <c r="P96" s="260"/>
      <c r="R96" s="161"/>
      <c r="S96" s="158"/>
      <c r="T96" s="148"/>
    </row>
    <row r="97" spans="1:20" s="2" customFormat="1" ht="13.9" customHeight="1" x14ac:dyDescent="0.25">
      <c r="A97" s="34" t="str">
        <f>IF(ISBLANK(M97),"►","")</f>
        <v>►</v>
      </c>
      <c r="D97" s="61" t="s">
        <v>53</v>
      </c>
      <c r="M97" s="277"/>
      <c r="N97" s="278"/>
      <c r="O97" s="278"/>
      <c r="P97" s="279"/>
      <c r="R97" s="161"/>
      <c r="S97" s="158"/>
      <c r="T97" s="148"/>
    </row>
    <row r="98" spans="1:20" s="2" customFormat="1" ht="13.9" customHeight="1" x14ac:dyDescent="0.25">
      <c r="A98" s="34"/>
      <c r="M98" s="257">
        <f>M96+M97</f>
        <v>0</v>
      </c>
      <c r="N98" s="257"/>
      <c r="O98" s="257"/>
      <c r="P98" s="257"/>
      <c r="R98" s="161"/>
      <c r="S98" s="158"/>
      <c r="T98" s="148"/>
    </row>
    <row r="99" spans="1:20" s="2" customFormat="1" ht="13.9" customHeight="1" x14ac:dyDescent="0.25">
      <c r="A99" s="34" t="str">
        <f>IF(ISBLANK(M99),"►","")</f>
        <v>►</v>
      </c>
      <c r="D99" s="61" t="s">
        <v>55</v>
      </c>
      <c r="M99" s="258"/>
      <c r="N99" s="259"/>
      <c r="O99" s="259"/>
      <c r="P99" s="260"/>
      <c r="R99" s="161"/>
      <c r="S99" s="158"/>
      <c r="T99" s="148"/>
    </row>
    <row r="100" spans="1:20" s="2" customFormat="1" ht="13.9" customHeight="1" x14ac:dyDescent="0.25">
      <c r="A100" s="34" t="str">
        <f>IF(ISBLANK(M100),"►","")</f>
        <v>►</v>
      </c>
      <c r="D100" s="61" t="s">
        <v>56</v>
      </c>
      <c r="M100" s="258"/>
      <c r="N100" s="259"/>
      <c r="O100" s="259"/>
      <c r="P100" s="260"/>
      <c r="R100" s="161"/>
      <c r="S100" s="158"/>
      <c r="T100" s="148"/>
    </row>
    <row r="101" spans="1:20" s="2" customFormat="1" ht="13.9" customHeight="1" x14ac:dyDescent="0.25">
      <c r="A101" s="34"/>
      <c r="R101" s="161"/>
      <c r="S101" s="158"/>
      <c r="T101" s="148"/>
    </row>
    <row r="102" spans="1:20" s="2" customFormat="1" ht="13.9" customHeight="1" x14ac:dyDescent="0.25">
      <c r="A102" s="34"/>
      <c r="R102" s="161"/>
      <c r="S102" s="158"/>
      <c r="T102" s="148"/>
    </row>
    <row r="103" spans="1:20" s="2" customFormat="1" ht="13.9" customHeight="1" x14ac:dyDescent="0.25">
      <c r="A103" s="34"/>
      <c r="B103" s="290" t="str">
        <f>"5.  AANREKENBARE KOSTEN      -      "&amp;IF(ISBLANK(E6),"artikel ?",IF(E6&lt;43221,"artikel 33 F.W.","artikel XX.145 WER"))</f>
        <v>5.  AANREKENBARE KOSTEN      -      artikel ?</v>
      </c>
      <c r="C103" s="290"/>
      <c r="D103" s="290"/>
      <c r="E103" s="290"/>
      <c r="F103" s="290"/>
      <c r="G103" s="290"/>
      <c r="H103" s="290"/>
      <c r="I103" s="290"/>
      <c r="J103" s="177"/>
      <c r="K103" s="177"/>
      <c r="L103" s="177"/>
      <c r="M103" s="177"/>
      <c r="N103" s="177"/>
      <c r="O103" s="177"/>
      <c r="P103" s="177"/>
      <c r="R103" s="161"/>
      <c r="S103" s="158"/>
      <c r="T103" s="148"/>
    </row>
    <row r="104" spans="1:20" s="2" customFormat="1" ht="13.9" customHeight="1" x14ac:dyDescent="0.25">
      <c r="A104" s="34"/>
      <c r="R104" s="161"/>
      <c r="S104" s="158"/>
      <c r="T104" s="148"/>
    </row>
    <row r="105" spans="1:20" s="2" customFormat="1" ht="13.9" customHeight="1" x14ac:dyDescent="0.25">
      <c r="A105" s="34"/>
      <c r="B105" s="308" t="str">
        <f>"De gerechtskosten en de kosten aan derden zoals bedoeld in artikel "&amp;IF(ISBLANK(E6)," ?",IF(E6&gt;=43221,"XX.145 WER","33 F.W."))&amp;" en gespecificeerd in artikel 7 van het KB 26/04/2018 zijn zoals samengevat en hierna gedetailleerd:"</f>
        <v>De gerechtskosten en de kosten aan derden zoals bedoeld in artikel  ? en gespecificeerd in artikel 7 van het KB 26/04/2018 zijn zoals samengevat en hierna gedetailleerd:</v>
      </c>
      <c r="C105" s="308"/>
      <c r="D105" s="308"/>
      <c r="E105" s="308"/>
      <c r="F105" s="308"/>
      <c r="G105" s="308"/>
      <c r="H105" s="308"/>
      <c r="I105" s="308"/>
      <c r="J105" s="308"/>
      <c r="K105" s="308"/>
      <c r="L105" s="308"/>
      <c r="M105" s="308"/>
      <c r="N105" s="308"/>
      <c r="O105" s="308"/>
      <c r="P105" s="308"/>
      <c r="R105" s="161"/>
      <c r="S105" s="158"/>
      <c r="T105" s="148"/>
    </row>
    <row r="106" spans="1:20" s="2" customFormat="1" ht="13.9" customHeight="1" x14ac:dyDescent="0.25">
      <c r="A106" s="34"/>
      <c r="B106" s="308"/>
      <c r="C106" s="308"/>
      <c r="D106" s="308"/>
      <c r="E106" s="308"/>
      <c r="F106" s="308"/>
      <c r="G106" s="308"/>
      <c r="H106" s="308"/>
      <c r="I106" s="308"/>
      <c r="J106" s="308"/>
      <c r="K106" s="308"/>
      <c r="L106" s="308"/>
      <c r="M106" s="308"/>
      <c r="N106" s="308"/>
      <c r="O106" s="308"/>
      <c r="P106" s="308"/>
      <c r="R106" s="161"/>
      <c r="S106" s="158"/>
      <c r="T106" s="148"/>
    </row>
    <row r="107" spans="1:20" s="2" customFormat="1" ht="13.9" customHeight="1" x14ac:dyDescent="0.25">
      <c r="A107" s="34"/>
      <c r="B107" s="73"/>
      <c r="C107" s="73"/>
      <c r="D107" s="73"/>
      <c r="E107" s="73"/>
      <c r="F107" s="73"/>
      <c r="G107" s="74"/>
      <c r="H107" s="293" t="s">
        <v>72</v>
      </c>
      <c r="I107" s="293"/>
      <c r="J107" s="294"/>
      <c r="K107" s="295" t="s">
        <v>73</v>
      </c>
      <c r="L107" s="293"/>
      <c r="M107" s="294"/>
      <c r="N107" s="293" t="s">
        <v>47</v>
      </c>
      <c r="O107" s="293"/>
      <c r="P107" s="293"/>
      <c r="Q107" s="29"/>
      <c r="R107" s="161"/>
      <c r="S107" s="158"/>
      <c r="T107" s="148"/>
    </row>
    <row r="108" spans="1:20" s="2" customFormat="1" ht="13.9" customHeight="1" x14ac:dyDescent="0.25">
      <c r="A108" s="34"/>
      <c r="B108" s="178" t="s">
        <v>139</v>
      </c>
      <c r="C108" s="178"/>
      <c r="D108" s="178"/>
      <c r="E108" s="178"/>
      <c r="F108" s="178"/>
      <c r="G108" s="179"/>
      <c r="H108" s="296">
        <f>F130</f>
        <v>0</v>
      </c>
      <c r="I108" s="296"/>
      <c r="J108" s="297"/>
      <c r="K108" s="298">
        <f>F131</f>
        <v>0</v>
      </c>
      <c r="L108" s="296"/>
      <c r="M108" s="297"/>
      <c r="N108" s="296">
        <f>H108+K108</f>
        <v>0</v>
      </c>
      <c r="O108" s="296"/>
      <c r="P108" s="296"/>
      <c r="Q108" s="29"/>
      <c r="R108" s="161"/>
      <c r="S108" s="158"/>
      <c r="T108" s="148"/>
    </row>
    <row r="109" spans="1:20" s="2" customFormat="1" ht="13.9" customHeight="1" x14ac:dyDescent="0.25">
      <c r="A109" s="34"/>
      <c r="B109" s="162" t="s">
        <v>140</v>
      </c>
      <c r="C109" s="162"/>
      <c r="D109" s="162"/>
      <c r="E109" s="162"/>
      <c r="F109" s="162"/>
      <c r="G109" s="163"/>
      <c r="H109" s="469">
        <f>F152</f>
        <v>0</v>
      </c>
      <c r="I109" s="469"/>
      <c r="J109" s="470"/>
      <c r="K109" s="248">
        <f>F153</f>
        <v>0</v>
      </c>
      <c r="L109" s="246"/>
      <c r="M109" s="247"/>
      <c r="N109" s="246">
        <f>H109+K109</f>
        <v>0</v>
      </c>
      <c r="O109" s="246"/>
      <c r="P109" s="246"/>
      <c r="Q109" s="29"/>
      <c r="R109" s="161"/>
      <c r="S109" s="158"/>
      <c r="T109" s="148"/>
    </row>
    <row r="110" spans="1:20" s="2" customFormat="1" ht="13.9" customHeight="1" x14ac:dyDescent="0.25">
      <c r="A110" s="34"/>
      <c r="B110" s="178"/>
      <c r="C110" s="178"/>
      <c r="D110" s="178"/>
      <c r="E110" s="299" t="s">
        <v>47</v>
      </c>
      <c r="F110" s="299"/>
      <c r="G110" s="300"/>
      <c r="H110" s="281">
        <f>H108+H109</f>
        <v>0</v>
      </c>
      <c r="I110" s="281"/>
      <c r="J110" s="282"/>
      <c r="K110" s="280">
        <f>K108+K109</f>
        <v>0</v>
      </c>
      <c r="L110" s="281"/>
      <c r="M110" s="282"/>
      <c r="N110" s="283">
        <f>N108+N109</f>
        <v>0</v>
      </c>
      <c r="O110" s="283"/>
      <c r="P110" s="283"/>
      <c r="Q110" s="29"/>
      <c r="R110" s="161"/>
      <c r="S110" s="158"/>
      <c r="T110" s="148"/>
    </row>
    <row r="111" spans="1:20" s="2" customFormat="1" ht="13.9" customHeight="1" x14ac:dyDescent="0.25">
      <c r="A111" s="34"/>
      <c r="R111" s="161"/>
      <c r="S111" s="158"/>
      <c r="T111" s="148"/>
    </row>
    <row r="112" spans="1:20" s="2" customFormat="1" ht="13.15" customHeight="1" x14ac:dyDescent="0.25">
      <c r="A112" s="34"/>
      <c r="B112" s="15" t="s">
        <v>141</v>
      </c>
      <c r="C112" s="176"/>
      <c r="D112" s="176"/>
      <c r="E112" s="176"/>
      <c r="F112" s="176"/>
      <c r="G112" s="176"/>
      <c r="H112" s="176"/>
      <c r="I112" s="176"/>
      <c r="J112" s="176"/>
      <c r="K112" s="176"/>
      <c r="L112" s="176"/>
      <c r="M112" s="176"/>
      <c r="N112" s="176"/>
      <c r="O112" s="176"/>
      <c r="P112" s="176"/>
      <c r="R112" s="161"/>
      <c r="S112" s="158"/>
      <c r="T112" s="148"/>
    </row>
    <row r="113" spans="1:20" s="2" customFormat="1" ht="7.9" customHeight="1" x14ac:dyDescent="0.25">
      <c r="A113" s="34"/>
      <c r="B113" s="176"/>
      <c r="C113" s="176"/>
      <c r="D113" s="176"/>
      <c r="E113" s="176"/>
      <c r="F113" s="176"/>
      <c r="G113" s="176"/>
      <c r="H113" s="176"/>
      <c r="I113" s="176"/>
      <c r="J113" s="176"/>
      <c r="K113" s="176"/>
      <c r="L113" s="176"/>
      <c r="M113" s="176"/>
      <c r="N113" s="176"/>
      <c r="O113" s="176"/>
      <c r="P113" s="176"/>
      <c r="R113" s="161"/>
      <c r="S113" s="158"/>
      <c r="T113" s="148"/>
    </row>
    <row r="114" spans="1:20" s="2" customFormat="1" ht="13.15" customHeight="1" x14ac:dyDescent="0.25">
      <c r="A114" s="34"/>
      <c r="B114" s="284" t="s">
        <v>20</v>
      </c>
      <c r="C114" s="285"/>
      <c r="D114" s="285"/>
      <c r="E114" s="285"/>
      <c r="F114" s="285"/>
      <c r="G114" s="285"/>
      <c r="H114" s="285"/>
      <c r="I114" s="285"/>
      <c r="J114" s="286"/>
      <c r="K114" s="284" t="s">
        <v>21</v>
      </c>
      <c r="L114" s="286"/>
      <c r="M114" s="284" t="s">
        <v>22</v>
      </c>
      <c r="N114" s="285"/>
      <c r="O114" s="286"/>
      <c r="P114" s="57" t="s">
        <v>46</v>
      </c>
      <c r="R114" s="196" t="s">
        <v>6</v>
      </c>
      <c r="S114" s="158" t="s">
        <v>48</v>
      </c>
      <c r="T114" s="148"/>
    </row>
    <row r="115" spans="1:20" s="2" customFormat="1" ht="13.15" customHeight="1" x14ac:dyDescent="0.25">
      <c r="A115" s="34"/>
      <c r="B115" s="287"/>
      <c r="C115" s="288"/>
      <c r="D115" s="288"/>
      <c r="E115" s="288"/>
      <c r="F115" s="288"/>
      <c r="G115" s="288"/>
      <c r="H115" s="288"/>
      <c r="I115" s="288"/>
      <c r="J115" s="289"/>
      <c r="K115" s="268"/>
      <c r="L115" s="269"/>
      <c r="M115" s="270"/>
      <c r="N115" s="271"/>
      <c r="O115" s="272"/>
      <c r="P115" s="167"/>
      <c r="R115" s="161"/>
      <c r="S115" s="158"/>
      <c r="T115" s="148"/>
    </row>
    <row r="116" spans="1:20" s="2" customFormat="1" ht="13.15" customHeight="1" x14ac:dyDescent="0.25">
      <c r="A116" s="34"/>
      <c r="B116" s="249"/>
      <c r="C116" s="250"/>
      <c r="D116" s="250"/>
      <c r="E116" s="250"/>
      <c r="F116" s="250"/>
      <c r="G116" s="250"/>
      <c r="H116" s="250"/>
      <c r="I116" s="250"/>
      <c r="J116" s="251"/>
      <c r="K116" s="252"/>
      <c r="L116" s="253"/>
      <c r="M116" s="254"/>
      <c r="N116" s="255"/>
      <c r="O116" s="256"/>
      <c r="P116" s="165"/>
      <c r="R116" s="196"/>
      <c r="S116" s="158"/>
      <c r="T116" s="148"/>
    </row>
    <row r="117" spans="1:20" s="2" customFormat="1" ht="13.15" customHeight="1" x14ac:dyDescent="0.25">
      <c r="A117" s="34"/>
      <c r="B117" s="249"/>
      <c r="C117" s="250"/>
      <c r="D117" s="250"/>
      <c r="E117" s="250"/>
      <c r="F117" s="250"/>
      <c r="G117" s="250"/>
      <c r="H117" s="250"/>
      <c r="I117" s="250"/>
      <c r="J117" s="251"/>
      <c r="K117" s="252"/>
      <c r="L117" s="253"/>
      <c r="M117" s="254"/>
      <c r="N117" s="255"/>
      <c r="O117" s="256"/>
      <c r="P117" s="165"/>
      <c r="R117" s="161"/>
      <c r="S117" s="158"/>
      <c r="T117" s="148"/>
    </row>
    <row r="118" spans="1:20" s="2" customFormat="1" ht="13.15" customHeight="1" x14ac:dyDescent="0.25">
      <c r="A118" s="34"/>
      <c r="B118" s="249"/>
      <c r="C118" s="250"/>
      <c r="D118" s="250"/>
      <c r="E118" s="250"/>
      <c r="F118" s="250"/>
      <c r="G118" s="250"/>
      <c r="H118" s="250"/>
      <c r="I118" s="250"/>
      <c r="J118" s="251"/>
      <c r="K118" s="252"/>
      <c r="L118" s="253"/>
      <c r="M118" s="254"/>
      <c r="N118" s="255"/>
      <c r="O118" s="256"/>
      <c r="P118" s="165"/>
      <c r="R118" s="161"/>
      <c r="S118" s="198"/>
      <c r="T118" s="148"/>
    </row>
    <row r="119" spans="1:20" s="2" customFormat="1" ht="13.15" customHeight="1" x14ac:dyDescent="0.25">
      <c r="A119" s="34"/>
      <c r="B119" s="249"/>
      <c r="C119" s="250"/>
      <c r="D119" s="250"/>
      <c r="E119" s="250"/>
      <c r="F119" s="250"/>
      <c r="G119" s="250"/>
      <c r="H119" s="250"/>
      <c r="I119" s="250"/>
      <c r="J119" s="251"/>
      <c r="K119" s="252"/>
      <c r="L119" s="253"/>
      <c r="M119" s="254"/>
      <c r="N119" s="255"/>
      <c r="O119" s="256"/>
      <c r="P119" s="165"/>
      <c r="R119" s="161"/>
      <c r="S119" s="158"/>
      <c r="T119" s="148"/>
    </row>
    <row r="120" spans="1:20" s="2" customFormat="1" ht="13.15" customHeight="1" x14ac:dyDescent="0.25">
      <c r="A120" s="34"/>
      <c r="B120" s="249"/>
      <c r="C120" s="250"/>
      <c r="D120" s="250"/>
      <c r="E120" s="250"/>
      <c r="F120" s="250"/>
      <c r="G120" s="250"/>
      <c r="H120" s="250"/>
      <c r="I120" s="250"/>
      <c r="J120" s="251"/>
      <c r="K120" s="252"/>
      <c r="L120" s="253"/>
      <c r="M120" s="254"/>
      <c r="N120" s="255"/>
      <c r="O120" s="256"/>
      <c r="P120" s="165"/>
      <c r="R120" s="161"/>
      <c r="S120" s="158"/>
      <c r="T120" s="148"/>
    </row>
    <row r="121" spans="1:20" s="2" customFormat="1" ht="13.15" customHeight="1" x14ac:dyDescent="0.25">
      <c r="A121" s="34"/>
      <c r="B121" s="249"/>
      <c r="C121" s="250"/>
      <c r="D121" s="250"/>
      <c r="E121" s="250"/>
      <c r="F121" s="250"/>
      <c r="G121" s="250"/>
      <c r="H121" s="250"/>
      <c r="I121" s="250"/>
      <c r="J121" s="251"/>
      <c r="K121" s="252"/>
      <c r="L121" s="253"/>
      <c r="M121" s="254"/>
      <c r="N121" s="255"/>
      <c r="O121" s="256"/>
      <c r="P121" s="165"/>
      <c r="R121" s="161"/>
      <c r="S121" s="199"/>
      <c r="T121" s="148"/>
    </row>
    <row r="122" spans="1:20" s="2" customFormat="1" ht="13.15" customHeight="1" x14ac:dyDescent="0.25">
      <c r="A122" s="34"/>
      <c r="B122" s="249"/>
      <c r="C122" s="250"/>
      <c r="D122" s="250"/>
      <c r="E122" s="250"/>
      <c r="F122" s="250"/>
      <c r="G122" s="250"/>
      <c r="H122" s="250"/>
      <c r="I122" s="250"/>
      <c r="J122" s="251"/>
      <c r="K122" s="252"/>
      <c r="L122" s="253"/>
      <c r="M122" s="254"/>
      <c r="N122" s="255"/>
      <c r="O122" s="256"/>
      <c r="P122" s="165"/>
      <c r="R122" s="161"/>
      <c r="S122" s="158"/>
      <c r="T122" s="148"/>
    </row>
    <row r="123" spans="1:20" s="2" customFormat="1" ht="13.15" customHeight="1" x14ac:dyDescent="0.25">
      <c r="A123" s="34"/>
      <c r="B123" s="249"/>
      <c r="C123" s="250"/>
      <c r="D123" s="250"/>
      <c r="E123" s="250"/>
      <c r="F123" s="250"/>
      <c r="G123" s="250"/>
      <c r="H123" s="250"/>
      <c r="I123" s="250"/>
      <c r="J123" s="251"/>
      <c r="K123" s="252"/>
      <c r="L123" s="253"/>
      <c r="M123" s="254"/>
      <c r="N123" s="255"/>
      <c r="O123" s="256"/>
      <c r="P123" s="165"/>
      <c r="R123" s="161"/>
      <c r="S123" s="158"/>
      <c r="T123" s="148"/>
    </row>
    <row r="124" spans="1:20" s="2" customFormat="1" ht="13.15" customHeight="1" x14ac:dyDescent="0.25">
      <c r="A124" s="34"/>
      <c r="B124" s="249"/>
      <c r="C124" s="250"/>
      <c r="D124" s="250"/>
      <c r="E124" s="250"/>
      <c r="F124" s="250"/>
      <c r="G124" s="250"/>
      <c r="H124" s="250"/>
      <c r="I124" s="250"/>
      <c r="J124" s="251"/>
      <c r="K124" s="252"/>
      <c r="L124" s="253"/>
      <c r="M124" s="254"/>
      <c r="N124" s="255"/>
      <c r="O124" s="256"/>
      <c r="P124" s="165"/>
      <c r="R124" s="161"/>
      <c r="S124" s="158"/>
      <c r="T124" s="148"/>
    </row>
    <row r="125" spans="1:20" s="2" customFormat="1" ht="13.15" customHeight="1" x14ac:dyDescent="0.25">
      <c r="A125" s="34"/>
      <c r="B125" s="249"/>
      <c r="C125" s="250"/>
      <c r="D125" s="250"/>
      <c r="E125" s="250"/>
      <c r="F125" s="250"/>
      <c r="G125" s="250"/>
      <c r="H125" s="250"/>
      <c r="I125" s="250"/>
      <c r="J125" s="251"/>
      <c r="K125" s="252"/>
      <c r="L125" s="253"/>
      <c r="M125" s="254"/>
      <c r="N125" s="255"/>
      <c r="O125" s="256"/>
      <c r="P125" s="165"/>
      <c r="R125" s="161"/>
      <c r="S125" s="158"/>
      <c r="T125" s="148"/>
    </row>
    <row r="126" spans="1:20" s="2" customFormat="1" ht="13.15" customHeight="1" x14ac:dyDescent="0.25">
      <c r="A126" s="34"/>
      <c r="B126" s="249"/>
      <c r="C126" s="250"/>
      <c r="D126" s="250"/>
      <c r="E126" s="250"/>
      <c r="F126" s="250"/>
      <c r="G126" s="250"/>
      <c r="H126" s="250"/>
      <c r="I126" s="250"/>
      <c r="J126" s="251"/>
      <c r="K126" s="252"/>
      <c r="L126" s="253"/>
      <c r="M126" s="254"/>
      <c r="N126" s="255"/>
      <c r="O126" s="256"/>
      <c r="P126" s="165"/>
      <c r="R126" s="161"/>
      <c r="S126" s="158"/>
      <c r="T126" s="148"/>
    </row>
    <row r="127" spans="1:20" s="2" customFormat="1" ht="13.15" customHeight="1" x14ac:dyDescent="0.25">
      <c r="A127" s="34"/>
      <c r="B127" s="249"/>
      <c r="C127" s="250"/>
      <c r="D127" s="250"/>
      <c r="E127" s="250"/>
      <c r="F127" s="250"/>
      <c r="G127" s="250"/>
      <c r="H127" s="250"/>
      <c r="I127" s="250"/>
      <c r="J127" s="251"/>
      <c r="K127" s="252"/>
      <c r="L127" s="253"/>
      <c r="M127" s="254"/>
      <c r="N127" s="255"/>
      <c r="O127" s="256"/>
      <c r="P127" s="165"/>
      <c r="R127" s="161"/>
      <c r="S127" s="158"/>
      <c r="T127" s="148"/>
    </row>
    <row r="128" spans="1:20" s="2" customFormat="1" ht="13.15" customHeight="1" x14ac:dyDescent="0.25">
      <c r="A128" s="34"/>
      <c r="B128" s="249"/>
      <c r="C128" s="250"/>
      <c r="D128" s="250"/>
      <c r="E128" s="250"/>
      <c r="F128" s="250"/>
      <c r="G128" s="250"/>
      <c r="H128" s="250"/>
      <c r="I128" s="250"/>
      <c r="J128" s="251"/>
      <c r="K128" s="252"/>
      <c r="L128" s="253"/>
      <c r="M128" s="254"/>
      <c r="N128" s="255"/>
      <c r="O128" s="256"/>
      <c r="P128" s="165"/>
      <c r="R128" s="161"/>
      <c r="S128" s="158"/>
      <c r="T128" s="148"/>
    </row>
    <row r="129" spans="1:20" s="2" customFormat="1" ht="13.15" customHeight="1" x14ac:dyDescent="0.25">
      <c r="A129" s="34"/>
      <c r="B129" s="377"/>
      <c r="C129" s="378"/>
      <c r="D129" s="378"/>
      <c r="E129" s="378"/>
      <c r="F129" s="378"/>
      <c r="G129" s="378"/>
      <c r="H129" s="378"/>
      <c r="I129" s="378"/>
      <c r="J129" s="379"/>
      <c r="K129" s="380"/>
      <c r="L129" s="313"/>
      <c r="M129" s="314"/>
      <c r="N129" s="315"/>
      <c r="O129" s="316"/>
      <c r="P129" s="166"/>
      <c r="R129" s="161"/>
      <c r="S129" s="158"/>
      <c r="T129" s="148"/>
    </row>
    <row r="130" spans="1:20" s="2" customFormat="1" ht="13.15" customHeight="1" x14ac:dyDescent="0.25">
      <c r="A130" s="34"/>
      <c r="B130" s="143" t="s">
        <v>65</v>
      </c>
      <c r="C130" s="144"/>
      <c r="D130" s="144"/>
      <c r="E130" s="145"/>
      <c r="F130" s="431">
        <f>SUMIFS(M115:M129,P115:P129,"&lt;&gt;x")</f>
        <v>0</v>
      </c>
      <c r="G130" s="432"/>
      <c r="H130" s="433"/>
      <c r="I130" s="61"/>
      <c r="J130" s="12" t="s">
        <v>47</v>
      </c>
      <c r="K130" s="177"/>
      <c r="L130" s="177"/>
      <c r="M130" s="430">
        <f>SUM(M115:M129)</f>
        <v>0</v>
      </c>
      <c r="N130" s="430"/>
      <c r="O130" s="430"/>
      <c r="P130" s="28"/>
      <c r="R130" s="161"/>
      <c r="S130" s="199"/>
      <c r="T130" s="148"/>
    </row>
    <row r="131" spans="1:20" s="2" customFormat="1" ht="13.15" customHeight="1" x14ac:dyDescent="0.25">
      <c r="A131" s="34"/>
      <c r="B131" s="100" t="s">
        <v>66</v>
      </c>
      <c r="C131" s="101"/>
      <c r="D131" s="101"/>
      <c r="E131" s="102"/>
      <c r="F131" s="384">
        <f>SUMIFS(M115:M129,P115:P129,"=x")</f>
        <v>0</v>
      </c>
      <c r="G131" s="385"/>
      <c r="H131" s="386"/>
      <c r="I131" s="61"/>
      <c r="J131" s="63"/>
      <c r="K131" s="30"/>
      <c r="L131" s="30"/>
      <c r="M131" s="30"/>
      <c r="N131" s="30"/>
      <c r="O131" s="30"/>
      <c r="P131" s="30"/>
      <c r="R131" s="161"/>
      <c r="S131" s="158"/>
      <c r="T131" s="148"/>
    </row>
    <row r="132" spans="1:20" s="2" customFormat="1" ht="13.15" customHeight="1" x14ac:dyDescent="0.25">
      <c r="A132" s="34"/>
      <c r="B132" s="61"/>
      <c r="C132" s="61"/>
      <c r="D132" s="61"/>
      <c r="E132" s="61"/>
      <c r="F132" s="61"/>
      <c r="G132" s="61"/>
      <c r="H132" s="61"/>
      <c r="I132" s="61"/>
      <c r="J132" s="63"/>
      <c r="K132" s="30"/>
      <c r="L132" s="30"/>
      <c r="M132" s="30"/>
      <c r="N132" s="30"/>
      <c r="O132" s="30"/>
      <c r="P132" s="30"/>
      <c r="Q132" s="29"/>
      <c r="R132" s="161"/>
      <c r="S132" s="158"/>
      <c r="T132" s="148"/>
    </row>
    <row r="133" spans="1:20" s="2" customFormat="1" ht="13.15" customHeight="1" x14ac:dyDescent="0.25">
      <c r="A133" s="34"/>
      <c r="B133" s="15" t="s">
        <v>142</v>
      </c>
      <c r="C133" s="61"/>
      <c r="D133" s="61"/>
      <c r="E133" s="61"/>
      <c r="F133" s="61"/>
      <c r="G133" s="61"/>
      <c r="H133" s="61"/>
      <c r="I133" s="61"/>
      <c r="J133" s="63"/>
      <c r="K133" s="30"/>
      <c r="L133" s="30"/>
      <c r="M133" s="30"/>
      <c r="N133" s="30"/>
      <c r="O133" s="30"/>
      <c r="P133" s="30"/>
      <c r="Q133" s="29"/>
      <c r="R133" s="161"/>
      <c r="S133" s="158"/>
      <c r="T133" s="148"/>
    </row>
    <row r="134" spans="1:20" s="2" customFormat="1" ht="7.9" customHeight="1" x14ac:dyDescent="0.25">
      <c r="A134" s="34"/>
      <c r="B134" s="61"/>
      <c r="C134" s="61"/>
      <c r="D134" s="61"/>
      <c r="E134" s="61"/>
      <c r="F134" s="61"/>
      <c r="G134" s="61"/>
      <c r="H134" s="61"/>
      <c r="I134" s="61"/>
      <c r="J134" s="63"/>
      <c r="K134" s="30"/>
      <c r="L134" s="30"/>
      <c r="M134" s="30"/>
      <c r="N134" s="30"/>
      <c r="O134" s="30"/>
      <c r="P134" s="30"/>
      <c r="Q134" s="29"/>
      <c r="R134" s="161"/>
      <c r="S134" s="158"/>
      <c r="T134" s="148"/>
    </row>
    <row r="135" spans="1:20" s="2" customFormat="1" ht="13.15" customHeight="1" x14ac:dyDescent="0.25">
      <c r="A135" s="34"/>
      <c r="B135" s="263" t="s">
        <v>20</v>
      </c>
      <c r="C135" s="264"/>
      <c r="D135" s="264"/>
      <c r="E135" s="264"/>
      <c r="F135" s="264"/>
      <c r="G135" s="264"/>
      <c r="H135" s="265"/>
      <c r="I135" s="263" t="s">
        <v>70</v>
      </c>
      <c r="J135" s="265"/>
      <c r="K135" s="263" t="s">
        <v>21</v>
      </c>
      <c r="L135" s="265"/>
      <c r="M135" s="263" t="s">
        <v>22</v>
      </c>
      <c r="N135" s="264"/>
      <c r="O135" s="265"/>
      <c r="P135" s="69" t="s">
        <v>46</v>
      </c>
      <c r="Q135" s="29"/>
      <c r="R135" s="196" t="s">
        <v>6</v>
      </c>
      <c r="S135" s="158" t="s">
        <v>48</v>
      </c>
      <c r="T135" s="148"/>
    </row>
    <row r="136" spans="1:20" s="2" customFormat="1" ht="13.15" customHeight="1" x14ac:dyDescent="0.25">
      <c r="A136" s="34"/>
      <c r="B136" s="266"/>
      <c r="C136" s="266"/>
      <c r="D136" s="266"/>
      <c r="E136" s="266"/>
      <c r="F136" s="266"/>
      <c r="G136" s="266"/>
      <c r="H136" s="266"/>
      <c r="I136" s="267"/>
      <c r="J136" s="267"/>
      <c r="K136" s="268"/>
      <c r="L136" s="269"/>
      <c r="M136" s="270"/>
      <c r="N136" s="271"/>
      <c r="O136" s="272"/>
      <c r="P136" s="167"/>
      <c r="Q136" s="29"/>
      <c r="R136" s="161"/>
      <c r="S136" s="158"/>
      <c r="T136" s="148"/>
    </row>
    <row r="137" spans="1:20" s="2" customFormat="1" ht="13.15" customHeight="1" x14ac:dyDescent="0.25">
      <c r="A137" s="34"/>
      <c r="B137" s="261"/>
      <c r="C137" s="261"/>
      <c r="D137" s="261"/>
      <c r="E137" s="261"/>
      <c r="F137" s="261"/>
      <c r="G137" s="261"/>
      <c r="H137" s="261"/>
      <c r="I137" s="262"/>
      <c r="J137" s="262"/>
      <c r="K137" s="252"/>
      <c r="L137" s="253"/>
      <c r="M137" s="254"/>
      <c r="N137" s="255"/>
      <c r="O137" s="256"/>
      <c r="P137" s="165"/>
      <c r="Q137" s="29"/>
      <c r="R137" s="161"/>
      <c r="S137" s="158"/>
      <c r="T137" s="148"/>
    </row>
    <row r="138" spans="1:20" s="2" customFormat="1" ht="13.15" customHeight="1" x14ac:dyDescent="0.25">
      <c r="A138" s="34"/>
      <c r="B138" s="261"/>
      <c r="C138" s="261"/>
      <c r="D138" s="261"/>
      <c r="E138" s="261"/>
      <c r="F138" s="261"/>
      <c r="G138" s="261"/>
      <c r="H138" s="261"/>
      <c r="I138" s="262"/>
      <c r="J138" s="262"/>
      <c r="K138" s="252"/>
      <c r="L138" s="253"/>
      <c r="M138" s="254"/>
      <c r="N138" s="255"/>
      <c r="O138" s="256"/>
      <c r="P138" s="165"/>
      <c r="Q138" s="29"/>
      <c r="R138" s="161"/>
      <c r="S138" s="158"/>
      <c r="T138" s="148"/>
    </row>
    <row r="139" spans="1:20" s="2" customFormat="1" ht="13.15" customHeight="1" x14ac:dyDescent="0.25">
      <c r="A139" s="34"/>
      <c r="B139" s="261"/>
      <c r="C139" s="261"/>
      <c r="D139" s="261"/>
      <c r="E139" s="261"/>
      <c r="F139" s="261"/>
      <c r="G139" s="261"/>
      <c r="H139" s="261"/>
      <c r="I139" s="262"/>
      <c r="J139" s="262"/>
      <c r="K139" s="252"/>
      <c r="L139" s="253"/>
      <c r="M139" s="254"/>
      <c r="N139" s="255"/>
      <c r="O139" s="256"/>
      <c r="P139" s="165"/>
      <c r="Q139" s="29"/>
      <c r="R139" s="161"/>
      <c r="S139" s="158"/>
      <c r="T139" s="148"/>
    </row>
    <row r="140" spans="1:20" s="2" customFormat="1" ht="13.15" customHeight="1" x14ac:dyDescent="0.25">
      <c r="A140" s="34"/>
      <c r="B140" s="261"/>
      <c r="C140" s="261"/>
      <c r="D140" s="261"/>
      <c r="E140" s="261"/>
      <c r="F140" s="261"/>
      <c r="G140" s="261"/>
      <c r="H140" s="261"/>
      <c r="I140" s="262"/>
      <c r="J140" s="262"/>
      <c r="K140" s="252"/>
      <c r="L140" s="253"/>
      <c r="M140" s="254"/>
      <c r="N140" s="255"/>
      <c r="O140" s="256"/>
      <c r="P140" s="165"/>
      <c r="Q140" s="29"/>
      <c r="R140" s="161"/>
      <c r="S140" s="158"/>
      <c r="T140" s="148"/>
    </row>
    <row r="141" spans="1:20" s="2" customFormat="1" ht="13.15" customHeight="1" x14ac:dyDescent="0.25">
      <c r="A141" s="34"/>
      <c r="B141" s="261"/>
      <c r="C141" s="261"/>
      <c r="D141" s="261"/>
      <c r="E141" s="261"/>
      <c r="F141" s="261"/>
      <c r="G141" s="261"/>
      <c r="H141" s="261"/>
      <c r="I141" s="262"/>
      <c r="J141" s="262"/>
      <c r="K141" s="252"/>
      <c r="L141" s="253"/>
      <c r="M141" s="254"/>
      <c r="N141" s="255"/>
      <c r="O141" s="256"/>
      <c r="P141" s="165"/>
      <c r="Q141" s="29"/>
      <c r="R141" s="161"/>
      <c r="S141" s="158"/>
      <c r="T141" s="148"/>
    </row>
    <row r="142" spans="1:20" s="2" customFormat="1" ht="13.15" customHeight="1" x14ac:dyDescent="0.25">
      <c r="A142" s="34"/>
      <c r="B142" s="261"/>
      <c r="C142" s="261"/>
      <c r="D142" s="261"/>
      <c r="E142" s="261"/>
      <c r="F142" s="261"/>
      <c r="G142" s="261"/>
      <c r="H142" s="261"/>
      <c r="I142" s="262"/>
      <c r="J142" s="262"/>
      <c r="K142" s="252"/>
      <c r="L142" s="253"/>
      <c r="M142" s="254"/>
      <c r="N142" s="255"/>
      <c r="O142" s="256"/>
      <c r="P142" s="165"/>
      <c r="Q142" s="29"/>
      <c r="R142" s="161"/>
      <c r="S142" s="158"/>
      <c r="T142" s="148"/>
    </row>
    <row r="143" spans="1:20" s="2" customFormat="1" ht="13.15" customHeight="1" x14ac:dyDescent="0.25">
      <c r="A143" s="34"/>
      <c r="B143" s="261"/>
      <c r="C143" s="261"/>
      <c r="D143" s="261"/>
      <c r="E143" s="261"/>
      <c r="F143" s="261"/>
      <c r="G143" s="261"/>
      <c r="H143" s="261"/>
      <c r="I143" s="262"/>
      <c r="J143" s="262"/>
      <c r="K143" s="252"/>
      <c r="L143" s="253"/>
      <c r="M143" s="254"/>
      <c r="N143" s="255"/>
      <c r="O143" s="256"/>
      <c r="P143" s="165"/>
      <c r="Q143" s="29"/>
      <c r="R143" s="161"/>
      <c r="S143" s="158"/>
      <c r="T143" s="148"/>
    </row>
    <row r="144" spans="1:20" s="2" customFormat="1" ht="13.15" customHeight="1" x14ac:dyDescent="0.25">
      <c r="A144" s="34"/>
      <c r="B144" s="261"/>
      <c r="C144" s="261"/>
      <c r="D144" s="261"/>
      <c r="E144" s="261"/>
      <c r="F144" s="261"/>
      <c r="G144" s="261"/>
      <c r="H144" s="261"/>
      <c r="I144" s="262"/>
      <c r="J144" s="262"/>
      <c r="K144" s="252"/>
      <c r="L144" s="253"/>
      <c r="M144" s="254"/>
      <c r="N144" s="255"/>
      <c r="O144" s="256"/>
      <c r="P144" s="165"/>
      <c r="Q144" s="29"/>
      <c r="R144" s="161"/>
      <c r="S144" s="158"/>
      <c r="T144" s="148"/>
    </row>
    <row r="145" spans="1:20" s="2" customFormat="1" ht="13.15" customHeight="1" x14ac:dyDescent="0.25">
      <c r="A145" s="34"/>
      <c r="B145" s="261"/>
      <c r="C145" s="261"/>
      <c r="D145" s="261"/>
      <c r="E145" s="261"/>
      <c r="F145" s="261"/>
      <c r="G145" s="261"/>
      <c r="H145" s="261"/>
      <c r="I145" s="262"/>
      <c r="J145" s="262"/>
      <c r="K145" s="252"/>
      <c r="L145" s="253"/>
      <c r="M145" s="254"/>
      <c r="N145" s="255"/>
      <c r="O145" s="256"/>
      <c r="P145" s="165"/>
      <c r="Q145" s="29"/>
      <c r="R145" s="161"/>
      <c r="S145" s="158"/>
      <c r="T145" s="148"/>
    </row>
    <row r="146" spans="1:20" s="2" customFormat="1" ht="13.15" customHeight="1" x14ac:dyDescent="0.25">
      <c r="A146" s="34"/>
      <c r="B146" s="261"/>
      <c r="C146" s="261"/>
      <c r="D146" s="261"/>
      <c r="E146" s="261"/>
      <c r="F146" s="261"/>
      <c r="G146" s="261"/>
      <c r="H146" s="261"/>
      <c r="I146" s="262"/>
      <c r="J146" s="262"/>
      <c r="K146" s="252"/>
      <c r="L146" s="253"/>
      <c r="M146" s="254"/>
      <c r="N146" s="255"/>
      <c r="O146" s="256"/>
      <c r="P146" s="165"/>
      <c r="Q146" s="29"/>
      <c r="R146" s="161"/>
      <c r="S146" s="158"/>
      <c r="T146" s="148"/>
    </row>
    <row r="147" spans="1:20" s="2" customFormat="1" ht="13.15" customHeight="1" x14ac:dyDescent="0.25">
      <c r="A147" s="34"/>
      <c r="B147" s="261"/>
      <c r="C147" s="261"/>
      <c r="D147" s="261"/>
      <c r="E147" s="261"/>
      <c r="F147" s="261"/>
      <c r="G147" s="261"/>
      <c r="H147" s="261"/>
      <c r="I147" s="262"/>
      <c r="J147" s="262"/>
      <c r="K147" s="252"/>
      <c r="L147" s="253"/>
      <c r="M147" s="254"/>
      <c r="N147" s="255"/>
      <c r="O147" s="256"/>
      <c r="P147" s="165"/>
      <c r="Q147" s="29"/>
      <c r="R147" s="161"/>
      <c r="S147" s="158"/>
      <c r="T147" s="148"/>
    </row>
    <row r="148" spans="1:20" s="2" customFormat="1" ht="13.15" customHeight="1" x14ac:dyDescent="0.25">
      <c r="A148" s="34"/>
      <c r="B148" s="261"/>
      <c r="C148" s="261"/>
      <c r="D148" s="261"/>
      <c r="E148" s="261"/>
      <c r="F148" s="261"/>
      <c r="G148" s="261"/>
      <c r="H148" s="261"/>
      <c r="I148" s="262"/>
      <c r="J148" s="262"/>
      <c r="K148" s="252"/>
      <c r="L148" s="253"/>
      <c r="M148" s="254"/>
      <c r="N148" s="255"/>
      <c r="O148" s="256"/>
      <c r="P148" s="165"/>
      <c r="Q148" s="29"/>
      <c r="R148" s="161"/>
      <c r="S148" s="158"/>
      <c r="T148" s="148"/>
    </row>
    <row r="149" spans="1:20" s="2" customFormat="1" ht="13.15" customHeight="1" x14ac:dyDescent="0.25">
      <c r="A149" s="34"/>
      <c r="B149" s="261"/>
      <c r="C149" s="261"/>
      <c r="D149" s="261"/>
      <c r="E149" s="261"/>
      <c r="F149" s="261"/>
      <c r="G149" s="261"/>
      <c r="H149" s="261"/>
      <c r="I149" s="262"/>
      <c r="J149" s="262"/>
      <c r="K149" s="252"/>
      <c r="L149" s="253"/>
      <c r="M149" s="254"/>
      <c r="N149" s="255"/>
      <c r="O149" s="256"/>
      <c r="P149" s="165"/>
      <c r="Q149" s="29"/>
      <c r="R149" s="161"/>
      <c r="S149" s="158"/>
      <c r="T149" s="148"/>
    </row>
    <row r="150" spans="1:20" s="2" customFormat="1" ht="13.15" customHeight="1" x14ac:dyDescent="0.25">
      <c r="A150" s="34"/>
      <c r="B150" s="261"/>
      <c r="C150" s="261"/>
      <c r="D150" s="261"/>
      <c r="E150" s="261"/>
      <c r="F150" s="261"/>
      <c r="G150" s="261"/>
      <c r="H150" s="261"/>
      <c r="I150" s="262"/>
      <c r="J150" s="262"/>
      <c r="K150" s="252"/>
      <c r="L150" s="253"/>
      <c r="M150" s="254"/>
      <c r="N150" s="255"/>
      <c r="O150" s="256"/>
      <c r="P150" s="165"/>
      <c r="Q150" s="29"/>
      <c r="R150" s="161"/>
      <c r="S150" s="158"/>
      <c r="T150" s="148"/>
    </row>
    <row r="151" spans="1:20" s="2" customFormat="1" ht="13.15" customHeight="1" x14ac:dyDescent="0.25">
      <c r="A151" s="34"/>
      <c r="B151" s="377"/>
      <c r="C151" s="378"/>
      <c r="D151" s="378"/>
      <c r="E151" s="378"/>
      <c r="F151" s="378"/>
      <c r="G151" s="378"/>
      <c r="H151" s="379"/>
      <c r="I151" s="70"/>
      <c r="J151" s="71"/>
      <c r="K151" s="380"/>
      <c r="L151" s="313"/>
      <c r="M151" s="314"/>
      <c r="N151" s="315"/>
      <c r="O151" s="316"/>
      <c r="P151" s="166"/>
      <c r="Q151" s="29"/>
      <c r="R151" s="161"/>
      <c r="S151" s="158"/>
      <c r="T151" s="148"/>
    </row>
    <row r="152" spans="1:20" s="2" customFormat="1" ht="13.15" customHeight="1" x14ac:dyDescent="0.25">
      <c r="A152" s="34"/>
      <c r="B152" s="100" t="s">
        <v>65</v>
      </c>
      <c r="C152" s="101"/>
      <c r="D152" s="101"/>
      <c r="E152" s="102"/>
      <c r="F152" s="384">
        <f>SUMIFS(M136:M151,P136:P151,"&lt;&gt;x")</f>
        <v>0</v>
      </c>
      <c r="G152" s="385"/>
      <c r="H152" s="386"/>
      <c r="I152" s="61"/>
      <c r="J152" s="64" t="s">
        <v>71</v>
      </c>
      <c r="K152" s="177"/>
      <c r="L152" s="177"/>
      <c r="M152" s="430">
        <f>SUM(M136:M151)</f>
        <v>0</v>
      </c>
      <c r="N152" s="430"/>
      <c r="O152" s="430"/>
      <c r="P152" s="28"/>
      <c r="Q152" s="29"/>
      <c r="R152" s="161"/>
      <c r="S152" s="158"/>
      <c r="T152" s="148"/>
    </row>
    <row r="153" spans="1:20" s="2" customFormat="1" ht="13.15" customHeight="1" x14ac:dyDescent="0.25">
      <c r="A153" s="34"/>
      <c r="B153" s="100" t="s">
        <v>66</v>
      </c>
      <c r="C153" s="101"/>
      <c r="D153" s="101"/>
      <c r="E153" s="102"/>
      <c r="F153" s="384">
        <f>SUMIFS(M136:M151,P136:P151,"=x")</f>
        <v>0</v>
      </c>
      <c r="G153" s="385"/>
      <c r="H153" s="386"/>
      <c r="I153" s="61"/>
      <c r="J153" s="15"/>
      <c r="K153" s="15"/>
      <c r="L153" s="15"/>
      <c r="M153" s="15"/>
      <c r="N153" s="16"/>
      <c r="O153" s="17"/>
      <c r="P153" s="17"/>
      <c r="Q153" s="29"/>
      <c r="R153" s="161"/>
      <c r="S153" s="158"/>
      <c r="T153" s="148"/>
    </row>
    <row r="154" spans="1:20" s="2" customFormat="1" ht="13.9" customHeight="1" x14ac:dyDescent="0.25">
      <c r="A154" s="34"/>
      <c r="R154" s="161"/>
      <c r="S154" s="158"/>
      <c r="T154" s="148"/>
    </row>
    <row r="155" spans="1:20" s="2" customFormat="1" ht="13.9" customHeight="1" x14ac:dyDescent="0.25">
      <c r="A155" s="34"/>
      <c r="R155" s="161"/>
      <c r="S155" s="158"/>
      <c r="T155" s="148"/>
    </row>
    <row r="156" spans="1:20" s="2" customFormat="1" ht="13.9" customHeight="1" x14ac:dyDescent="0.25">
      <c r="A156" s="34"/>
      <c r="B156" s="18" t="s">
        <v>145</v>
      </c>
      <c r="C156" s="18"/>
      <c r="D156" s="18"/>
      <c r="E156" s="18"/>
      <c r="F156" s="18"/>
      <c r="G156" s="18"/>
      <c r="H156" s="18"/>
      <c r="I156" s="18"/>
      <c r="J156" s="18"/>
      <c r="K156" s="18"/>
      <c r="L156" s="18"/>
      <c r="M156" s="18"/>
      <c r="N156" s="18"/>
      <c r="O156" s="18"/>
      <c r="P156" s="116"/>
      <c r="R156" s="161"/>
      <c r="S156" s="158"/>
      <c r="T156" s="148"/>
    </row>
    <row r="157" spans="1:20" s="2" customFormat="1" ht="13.9" customHeight="1" x14ac:dyDescent="0.25">
      <c r="A157" s="34"/>
      <c r="R157" s="161"/>
      <c r="S157" s="158"/>
      <c r="T157" s="148"/>
    </row>
    <row r="158" spans="1:20" s="2" customFormat="1" ht="13.9" customHeight="1" x14ac:dyDescent="0.25">
      <c r="A158" s="34"/>
      <c r="B158" s="2" t="s">
        <v>42</v>
      </c>
      <c r="M158" s="392">
        <f>M89</f>
        <v>0</v>
      </c>
      <c r="N158" s="393"/>
      <c r="O158" s="393"/>
      <c r="P158" s="394"/>
      <c r="R158" s="161"/>
      <c r="S158" s="158"/>
      <c r="T158" s="148"/>
    </row>
    <row r="159" spans="1:20" s="2" customFormat="1" ht="13.9" customHeight="1" x14ac:dyDescent="0.25">
      <c r="A159" s="34"/>
      <c r="M159" s="105"/>
      <c r="N159" s="105"/>
      <c r="O159" s="105"/>
      <c r="P159" s="105"/>
      <c r="R159" s="161"/>
      <c r="S159" s="158"/>
      <c r="T159" s="148"/>
    </row>
    <row r="160" spans="1:20" s="2" customFormat="1" ht="13.9" customHeight="1" x14ac:dyDescent="0.25">
      <c r="A160" s="34"/>
      <c r="B160" s="356" t="s">
        <v>162</v>
      </c>
      <c r="C160" s="356"/>
      <c r="D160" s="356"/>
      <c r="E160" s="356"/>
      <c r="F160" s="356"/>
      <c r="G160" s="356"/>
      <c r="H160" s="356"/>
      <c r="I160" s="356"/>
      <c r="J160" s="356"/>
      <c r="K160" s="356"/>
      <c r="L160" s="356"/>
      <c r="M160" s="356"/>
      <c r="N160" s="356"/>
      <c r="O160" s="356"/>
      <c r="P160" s="356"/>
      <c r="R160" s="161"/>
      <c r="S160" s="158"/>
      <c r="T160" s="148"/>
    </row>
    <row r="161" spans="1:20" s="2" customFormat="1" ht="13.9" customHeight="1" x14ac:dyDescent="0.25">
      <c r="A161" s="34"/>
      <c r="B161" s="61" t="s">
        <v>161</v>
      </c>
      <c r="K161" s="396" t="s">
        <v>43</v>
      </c>
      <c r="L161" s="397"/>
      <c r="M161" s="398"/>
      <c r="N161" s="399" t="str">
        <f>IF(N162=(1500*(1.05^ROUNDDOWN(((L28-L29)/5),0))),"minimumereloon","")</f>
        <v>minimumereloon</v>
      </c>
      <c r="O161" s="400"/>
      <c r="P161" s="400"/>
      <c r="R161" s="161"/>
      <c r="S161" s="158"/>
      <c r="T161" s="148"/>
    </row>
    <row r="162" spans="1:20" s="2" customFormat="1" ht="12" customHeight="1" x14ac:dyDescent="0.25">
      <c r="A162" s="34"/>
      <c r="B162" s="19" t="s">
        <v>44</v>
      </c>
      <c r="C162" s="401">
        <v>0</v>
      </c>
      <c r="D162" s="401"/>
      <c r="E162" s="401"/>
      <c r="F162" s="20" t="s">
        <v>45</v>
      </c>
      <c r="G162" s="401">
        <f>IF(ISBLANK(L28),
28142.02,
28142.02*(1.05^ROUNDDOWN(((L28-L29)/5),0)))</f>
        <v>35917.141257506257</v>
      </c>
      <c r="H162" s="401"/>
      <c r="I162" s="401"/>
      <c r="J162" s="21">
        <v>0.3</v>
      </c>
      <c r="K162" s="402">
        <f>(G162-C162)*J162</f>
        <v>10775.142377251877</v>
      </c>
      <c r="L162" s="403"/>
      <c r="M162" s="404"/>
      <c r="N162" s="401">
        <f>IF(ISBLANK(L28),"",
IF(M158&gt;G162,K162,IF(M158&lt;(1500*(1.05^ROUNDDOWN(((L28-L29)/5),0))*(100/30)),(1500*(1.05^ROUNDDOWN(((L28-L29)/5),0))),M158*J162)))</f>
        <v>1914.4223437500002</v>
      </c>
      <c r="O162" s="401"/>
      <c r="P162" s="405"/>
      <c r="R162" s="161"/>
      <c r="S162" s="158"/>
      <c r="T162" s="148"/>
    </row>
    <row r="163" spans="1:20" s="2" customFormat="1" ht="12" customHeight="1" x14ac:dyDescent="0.25">
      <c r="A163" s="34"/>
      <c r="B163" s="22" t="s">
        <v>44</v>
      </c>
      <c r="C163" s="387">
        <f>G162+0.01</f>
        <v>35917.151257506259</v>
      </c>
      <c r="D163" s="387"/>
      <c r="E163" s="387"/>
      <c r="F163" s="23" t="s">
        <v>45</v>
      </c>
      <c r="G163" s="387">
        <f>IF(ISBLANK(L28),
55580.48,
55580.48*(1.05^ROUNDDOWN(((L28-L29)/5),0)))</f>
        <v>70936.341858900007</v>
      </c>
      <c r="H163" s="387"/>
      <c r="I163" s="387"/>
      <c r="J163" s="24">
        <v>0.25</v>
      </c>
      <c r="K163" s="388">
        <f t="shared" ref="K163:K169" si="1">(G163-C163)*J163</f>
        <v>8754.7976503484369</v>
      </c>
      <c r="L163" s="389"/>
      <c r="M163" s="390"/>
      <c r="N163" s="387" t="str">
        <f>IF(M158&lt;C163,"",IF(M158&lt;G163,(M158-C163)*J163,K163))</f>
        <v/>
      </c>
      <c r="O163" s="387"/>
      <c r="P163" s="391"/>
      <c r="R163" s="161"/>
      <c r="S163" s="158"/>
      <c r="T163" s="148"/>
    </row>
    <row r="164" spans="1:20" s="2" customFormat="1" ht="12" customHeight="1" x14ac:dyDescent="0.25">
      <c r="A164" s="34"/>
      <c r="B164" s="22" t="s">
        <v>44</v>
      </c>
      <c r="C164" s="387">
        <f t="shared" ref="C164:C168" si="2">G163+0.01</f>
        <v>70936.351858900001</v>
      </c>
      <c r="D164" s="387"/>
      <c r="E164" s="387"/>
      <c r="F164" s="23" t="s">
        <v>45</v>
      </c>
      <c r="G164" s="387">
        <f>IF(ISBLANK(L28),
76686.98,
76686.98*(1.05^ROUNDDOWN(((L28-L29)/5),0)))</f>
        <v>97874.17865780626</v>
      </c>
      <c r="H164" s="387"/>
      <c r="I164" s="387"/>
      <c r="J164" s="24">
        <v>0.12</v>
      </c>
      <c r="K164" s="388">
        <f t="shared" si="1"/>
        <v>3232.5392158687509</v>
      </c>
      <c r="L164" s="389"/>
      <c r="M164" s="390"/>
      <c r="N164" s="387" t="str">
        <f>IF(M158&lt;C164,"",IF(M158&lt;G164,(M158-C164)*J164,K164))</f>
        <v/>
      </c>
      <c r="O164" s="387"/>
      <c r="P164" s="391"/>
      <c r="R164" s="161"/>
      <c r="S164" s="158"/>
      <c r="T164" s="148"/>
    </row>
    <row r="165" spans="1:20" s="2" customFormat="1" ht="12" customHeight="1" x14ac:dyDescent="0.25">
      <c r="A165" s="34"/>
      <c r="B165" s="22" t="s">
        <v>44</v>
      </c>
      <c r="C165" s="387">
        <f t="shared" si="2"/>
        <v>97874.188657806255</v>
      </c>
      <c r="D165" s="387"/>
      <c r="E165" s="387"/>
      <c r="F165" s="23" t="s">
        <v>45</v>
      </c>
      <c r="G165" s="387">
        <f>IF(ISBLANK(L28),
135785.19,
135785.19*(1.05^ROUNDDOWN(((L28-L29)/5),0)))</f>
        <v>173300.13445755938</v>
      </c>
      <c r="H165" s="387"/>
      <c r="I165" s="387"/>
      <c r="J165" s="24">
        <v>0.1</v>
      </c>
      <c r="K165" s="388">
        <f t="shared" si="1"/>
        <v>7542.5945799753135</v>
      </c>
      <c r="L165" s="389"/>
      <c r="M165" s="390"/>
      <c r="N165" s="387" t="str">
        <f>IF(M158&lt;C165,"",IF(M158&lt;G165,(M158-C165)*J165,K165))</f>
        <v/>
      </c>
      <c r="O165" s="387"/>
      <c r="P165" s="391"/>
      <c r="R165" s="161"/>
      <c r="S165" s="158"/>
      <c r="T165" s="148"/>
    </row>
    <row r="166" spans="1:20" s="2" customFormat="1" ht="12" customHeight="1" x14ac:dyDescent="0.25">
      <c r="A166" s="34"/>
      <c r="B166" s="22" t="s">
        <v>44</v>
      </c>
      <c r="C166" s="387">
        <f t="shared" si="2"/>
        <v>173300.14445755939</v>
      </c>
      <c r="D166" s="387"/>
      <c r="E166" s="387"/>
      <c r="F166" s="23" t="s">
        <v>45</v>
      </c>
      <c r="G166" s="387">
        <f>IF(ISBLANK(L28),
334889.91,
334889.91*(1.05^ROUNDDOWN(((L28-L29)/5),0)))</f>
        <v>427413.81760028441</v>
      </c>
      <c r="H166" s="387"/>
      <c r="I166" s="387"/>
      <c r="J166" s="24">
        <v>0.06</v>
      </c>
      <c r="K166" s="388">
        <f t="shared" si="1"/>
        <v>15246.820388563501</v>
      </c>
      <c r="L166" s="389"/>
      <c r="M166" s="390"/>
      <c r="N166" s="387" t="str">
        <f>IF(M158&lt;C166,"",IF(M158&lt;G166,(M158-C166)*J166,K166))</f>
        <v/>
      </c>
      <c r="O166" s="387"/>
      <c r="P166" s="391"/>
      <c r="R166" s="161"/>
      <c r="S166" s="158"/>
      <c r="T166" s="148"/>
    </row>
    <row r="167" spans="1:20" s="2" customFormat="1" ht="12" customHeight="1" x14ac:dyDescent="0.25">
      <c r="A167" s="34"/>
      <c r="B167" s="22" t="s">
        <v>44</v>
      </c>
      <c r="C167" s="387">
        <f t="shared" si="2"/>
        <v>427413.82760028442</v>
      </c>
      <c r="D167" s="387"/>
      <c r="E167" s="387"/>
      <c r="F167" s="23" t="s">
        <v>45</v>
      </c>
      <c r="G167" s="387">
        <f>IF(ISBLANK(L28),
1011705.21,
1011705.21*(1.05^ROUNDDOWN(((L28-L29)/5),0)))</f>
        <v>1291220.7062081906</v>
      </c>
      <c r="H167" s="387"/>
      <c r="I167" s="387"/>
      <c r="J167" s="24">
        <v>0.05</v>
      </c>
      <c r="K167" s="388">
        <f t="shared" si="1"/>
        <v>43190.343930395313</v>
      </c>
      <c r="L167" s="389"/>
      <c r="M167" s="390"/>
      <c r="N167" s="387" t="str">
        <f>IF(M158&lt;C167,"",IF(M158&lt;G167,(M158-C167)*J167,K167))</f>
        <v/>
      </c>
      <c r="O167" s="387"/>
      <c r="P167" s="391"/>
      <c r="R167" s="161"/>
      <c r="S167" s="158"/>
      <c r="T167" s="148"/>
    </row>
    <row r="168" spans="1:20" s="2" customFormat="1" ht="12" customHeight="1" x14ac:dyDescent="0.25">
      <c r="A168" s="34"/>
      <c r="B168" s="22" t="s">
        <v>44</v>
      </c>
      <c r="C168" s="387">
        <f t="shared" si="2"/>
        <v>1291220.7162081907</v>
      </c>
      <c r="D168" s="387"/>
      <c r="E168" s="387"/>
      <c r="F168" s="23" t="s">
        <v>45</v>
      </c>
      <c r="G168" s="387">
        <f>IF(ISBLANK(L28),
2023410.42,
2023410.42*(1.05^ROUNDDOWN(((L28-L29)/5),0)))</f>
        <v>2582441.4124163813</v>
      </c>
      <c r="H168" s="387"/>
      <c r="I168" s="387"/>
      <c r="J168" s="24">
        <v>0.03</v>
      </c>
      <c r="K168" s="388">
        <f t="shared" si="1"/>
        <v>38736.620886245721</v>
      </c>
      <c r="L168" s="389"/>
      <c r="M168" s="390"/>
      <c r="N168" s="387" t="str">
        <f>IF(M158&lt;C168,"",IF(M158&lt;G168,(M158-C168)*J168,K168))</f>
        <v/>
      </c>
      <c r="O168" s="387"/>
      <c r="P168" s="391"/>
      <c r="R168" s="161"/>
      <c r="S168" s="158"/>
      <c r="T168" s="148"/>
    </row>
    <row r="169" spans="1:20" s="2" customFormat="1" ht="12" customHeight="1" x14ac:dyDescent="0.25">
      <c r="A169" s="34"/>
      <c r="B169" s="22" t="s">
        <v>44</v>
      </c>
      <c r="C169" s="387">
        <f>G168+0.01</f>
        <v>2582441.4224163811</v>
      </c>
      <c r="D169" s="387"/>
      <c r="E169" s="387"/>
      <c r="F169" s="23" t="s">
        <v>45</v>
      </c>
      <c r="G169" s="387">
        <f>IF(ISBLANK(L28),
3348899.01,
3348899.01*(1.05^ROUNDDOWN(((L28-L29)/5),0)))</f>
        <v>4274138.061137503</v>
      </c>
      <c r="H169" s="387"/>
      <c r="I169" s="387"/>
      <c r="J169" s="24">
        <v>0.02</v>
      </c>
      <c r="K169" s="388">
        <f t="shared" si="1"/>
        <v>33833.932774422443</v>
      </c>
      <c r="L169" s="389"/>
      <c r="M169" s="390"/>
      <c r="N169" s="387" t="str">
        <f>IF(M158&lt;C169,"",IF(M158&lt;G169,(M158-C169)*J169,K169))</f>
        <v/>
      </c>
      <c r="O169" s="387"/>
      <c r="P169" s="391"/>
      <c r="R169" s="161"/>
      <c r="S169" s="158"/>
      <c r="T169" s="148"/>
    </row>
    <row r="170" spans="1:20" s="2" customFormat="1" ht="12" customHeight="1" x14ac:dyDescent="0.25">
      <c r="A170" s="34"/>
      <c r="B170" s="25" t="s">
        <v>44</v>
      </c>
      <c r="C170" s="302">
        <f>G169+0.01</f>
        <v>4274138.0711375028</v>
      </c>
      <c r="D170" s="302"/>
      <c r="E170" s="302"/>
      <c r="F170" s="26" t="s">
        <v>45</v>
      </c>
      <c r="G170" s="302" t="str">
        <f>IF(M158&gt;C170,M158,"")</f>
        <v/>
      </c>
      <c r="H170" s="302"/>
      <c r="I170" s="302"/>
      <c r="J170" s="27">
        <v>0.01</v>
      </c>
      <c r="K170" s="303" t="str">
        <f>IF(M158&gt;C170,(G170-C170)*J170,"")</f>
        <v/>
      </c>
      <c r="L170" s="304"/>
      <c r="M170" s="305"/>
      <c r="N170" s="302" t="str">
        <f>IF(M158&lt;C170,"",(M158-C170)*J170)</f>
        <v/>
      </c>
      <c r="O170" s="302"/>
      <c r="P170" s="306"/>
      <c r="R170" s="161"/>
      <c r="S170" s="158"/>
      <c r="T170" s="148"/>
    </row>
    <row r="171" spans="1:20" s="2" customFormat="1" ht="13.9" customHeight="1" x14ac:dyDescent="0.25">
      <c r="A171" s="34"/>
      <c r="K171" s="183"/>
      <c r="L171" s="183" t="s">
        <v>149</v>
      </c>
      <c r="M171" s="184"/>
      <c r="N171" s="472">
        <f>SUM(N162:N170)</f>
        <v>1914.4223437500002</v>
      </c>
      <c r="O171" s="472"/>
      <c r="P171" s="472"/>
      <c r="R171" s="161"/>
      <c r="S171" s="158"/>
      <c r="T171" s="148"/>
    </row>
    <row r="172" spans="1:20" s="2" customFormat="1" ht="13.9" customHeight="1" x14ac:dyDescent="0.25">
      <c r="A172" s="34"/>
      <c r="K172" s="186"/>
      <c r="L172" s="186" t="str">
        <f>IF(L48="BTW-plichtig",IF(L49=0,"btw 21%","btw 21%, verlegbaar aan "&amp;TEXT(L49*100,"##0,00")&amp;" %, aldus "&amp;TEXT((0.21*(1-L49))*100,"##0,00")&amp;" % btw aan te rekenen"),"btw 21%")</f>
        <v>btw 21%</v>
      </c>
      <c r="N172" s="460">
        <f>IF(ISBLANK(L49),N171*21%,(N171*21%)*(100%-L49))</f>
        <v>402.02869218750004</v>
      </c>
      <c r="O172" s="461"/>
      <c r="P172" s="462"/>
      <c r="R172" s="161"/>
      <c r="S172" s="158"/>
      <c r="T172" s="148"/>
    </row>
    <row r="173" spans="1:20" s="2" customFormat="1" ht="13.9" customHeight="1" x14ac:dyDescent="0.25">
      <c r="A173" s="34"/>
      <c r="J173" s="463" t="s">
        <v>148</v>
      </c>
      <c r="K173" s="464"/>
      <c r="L173" s="185"/>
      <c r="M173" s="185"/>
      <c r="N173" s="465">
        <f>SUM(N171:P172)</f>
        <v>2316.4510359375004</v>
      </c>
      <c r="O173" s="465"/>
      <c r="P173" s="466"/>
      <c r="R173" s="161"/>
      <c r="S173" s="158"/>
      <c r="T173" s="148"/>
    </row>
    <row r="174" spans="1:20" s="2" customFormat="1" ht="13.9" customHeight="1" x14ac:dyDescent="0.25">
      <c r="A174" s="34"/>
      <c r="R174" s="161"/>
      <c r="S174" s="158"/>
      <c r="T174" s="148"/>
    </row>
    <row r="175" spans="1:20" s="2" customFormat="1" ht="13.9" customHeight="1" x14ac:dyDescent="0.25">
      <c r="A175" s="34"/>
      <c r="R175" s="161"/>
      <c r="S175" s="158"/>
      <c r="T175" s="148"/>
    </row>
    <row r="176" spans="1:20" s="2" customFormat="1" ht="13.9" customHeight="1" x14ac:dyDescent="0.25">
      <c r="A176" s="34"/>
      <c r="B176" s="18" t="s">
        <v>158</v>
      </c>
      <c r="C176" s="18"/>
      <c r="D176" s="18"/>
      <c r="E176" s="18"/>
      <c r="F176" s="18"/>
      <c r="G176" s="18"/>
      <c r="H176" s="18"/>
      <c r="I176" s="18"/>
      <c r="J176" s="18"/>
      <c r="K176" s="18"/>
      <c r="L176" s="18"/>
      <c r="M176" s="18"/>
      <c r="N176" s="18"/>
      <c r="O176" s="18"/>
      <c r="P176" s="116" t="str">
        <f>IF(COUNTIF(A183:A184,"►")&gt;0,"û","")</f>
        <v/>
      </c>
      <c r="R176" s="161"/>
      <c r="S176" s="158"/>
      <c r="T176" s="148"/>
    </row>
    <row r="177" spans="1:20" s="2" customFormat="1" ht="13.9" customHeight="1" x14ac:dyDescent="0.25">
      <c r="A177" s="34"/>
      <c r="R177" s="161"/>
      <c r="S177" s="158"/>
      <c r="T177" s="148"/>
    </row>
    <row r="178" spans="1:20" s="2" customFormat="1" ht="13.9" customHeight="1" x14ac:dyDescent="0.25">
      <c r="A178" s="34"/>
      <c r="C178" s="2" t="s">
        <v>152</v>
      </c>
      <c r="N178" s="458">
        <f>M89</f>
        <v>0</v>
      </c>
      <c r="O178" s="458"/>
      <c r="P178" s="458"/>
      <c r="R178" s="161"/>
      <c r="S178" s="158"/>
      <c r="T178" s="148"/>
    </row>
    <row r="179" spans="1:20" s="2" customFormat="1" ht="13.9" customHeight="1" x14ac:dyDescent="0.25">
      <c r="A179" s="34"/>
      <c r="C179" s="2" t="s">
        <v>156</v>
      </c>
      <c r="M179" s="182" t="s">
        <v>13</v>
      </c>
      <c r="N179" s="459">
        <f>IF(M89&gt;=N110,N110,M89)</f>
        <v>0</v>
      </c>
      <c r="O179" s="459"/>
      <c r="P179" s="459"/>
      <c r="R179" s="161"/>
      <c r="S179" s="158"/>
      <c r="T179" s="148"/>
    </row>
    <row r="180" spans="1:20" s="2" customFormat="1" ht="13.9" customHeight="1" x14ac:dyDescent="0.25">
      <c r="A180" s="34"/>
      <c r="C180" s="2" t="str">
        <f>IF((M89-N110)&gt;N173,"&gt; Het ereloon kan integraal worden voldaan uit het actief, m.n.:","&gt; Er blijft ter beschikking tot het voldoen van het ereloon:")</f>
        <v>&gt; Er blijft ter beschikking tot het voldoen van het ereloon:</v>
      </c>
      <c r="M180" s="33"/>
      <c r="N180" s="458">
        <f>IF((M89-N110)&gt;N173,N173,
IF(M89&gt;N110,M89-N110,0))</f>
        <v>0</v>
      </c>
      <c r="O180" s="458"/>
      <c r="P180" s="458"/>
      <c r="R180" s="161"/>
      <c r="S180" s="158"/>
      <c r="T180" s="148"/>
    </row>
    <row r="181" spans="1:20" s="2" customFormat="1" ht="13.9" customHeight="1" x14ac:dyDescent="0.25">
      <c r="A181" s="34"/>
      <c r="D181" s="186" t="s">
        <v>153</v>
      </c>
      <c r="E181" s="104" t="s">
        <v>154</v>
      </c>
      <c r="H181" s="458">
        <f>IF(ISBLANK(L49),N180/1.21,IF(L49=0,N180/1.21,N180/(1+(0.21*(1-L49)))))</f>
        <v>0</v>
      </c>
      <c r="I181" s="458"/>
      <c r="J181" s="458"/>
      <c r="R181" s="161"/>
      <c r="S181" s="158"/>
      <c r="T181" s="148"/>
    </row>
    <row r="182" spans="1:20" s="2" customFormat="1" ht="13.9" customHeight="1" x14ac:dyDescent="0.25">
      <c r="A182" s="34"/>
      <c r="E182" s="104" t="s">
        <v>155</v>
      </c>
      <c r="H182" s="458">
        <f>IF(ISBLANK(L49),H181*0.21,IF(L49=0,H181*0.21,H181*(0.21*(1-L49))))</f>
        <v>0</v>
      </c>
      <c r="I182" s="458"/>
      <c r="J182" s="458"/>
      <c r="R182" s="161"/>
      <c r="S182" s="158"/>
      <c r="T182" s="148"/>
    </row>
    <row r="183" spans="1:20" s="2" customFormat="1" ht="13.9" customHeight="1" x14ac:dyDescent="0.25">
      <c r="A183" s="34" t="str">
        <f>IF(B183="-","","►")</f>
        <v/>
      </c>
      <c r="B183" s="471" t="str">
        <f>IF(N178&gt;(N179+N180),"FOUT : uit voorgaand detail blijkt dat er na betaling van de kosten en het ereloon nog actief is. U moet taxatie m.o.o. vereffening vragen.","-")</f>
        <v>-</v>
      </c>
      <c r="C183" s="471"/>
      <c r="D183" s="471"/>
      <c r="E183" s="471"/>
      <c r="F183" s="471"/>
      <c r="G183" s="471"/>
      <c r="H183" s="471"/>
      <c r="I183" s="471"/>
      <c r="J183" s="471"/>
      <c r="K183" s="471"/>
      <c r="L183" s="471"/>
      <c r="M183" s="471"/>
      <c r="N183" s="471"/>
      <c r="O183" s="471"/>
      <c r="P183" s="471"/>
      <c r="R183" s="161"/>
      <c r="S183" s="158"/>
      <c r="T183" s="148"/>
    </row>
    <row r="184" spans="1:20" s="2" customFormat="1" ht="13.9" customHeight="1" x14ac:dyDescent="0.25">
      <c r="A184" s="34"/>
      <c r="B184" s="471"/>
      <c r="C184" s="471"/>
      <c r="D184" s="471"/>
      <c r="E184" s="471"/>
      <c r="F184" s="471"/>
      <c r="G184" s="471"/>
      <c r="H184" s="471"/>
      <c r="I184" s="471"/>
      <c r="J184" s="471"/>
      <c r="K184" s="471"/>
      <c r="L184" s="471"/>
      <c r="M184" s="471"/>
      <c r="N184" s="471"/>
      <c r="O184" s="471"/>
      <c r="P184" s="471"/>
      <c r="R184" s="161"/>
      <c r="S184" s="158"/>
      <c r="T184" s="148"/>
    </row>
    <row r="185" spans="1:20" s="2" customFormat="1" ht="13.9" customHeight="1" x14ac:dyDescent="0.25">
      <c r="A185" s="34"/>
      <c r="B185" s="356" t="s">
        <v>157</v>
      </c>
      <c r="C185" s="356"/>
      <c r="D185" s="356"/>
      <c r="E185" s="356"/>
      <c r="F185" s="356"/>
      <c r="G185" s="356"/>
      <c r="H185" s="356"/>
      <c r="I185" s="356"/>
      <c r="J185" s="356"/>
      <c r="K185" s="356"/>
      <c r="L185" s="356"/>
      <c r="M185" s="356"/>
      <c r="N185" s="356"/>
      <c r="O185" s="356"/>
      <c r="P185" s="356"/>
      <c r="R185" s="196" t="s">
        <v>6</v>
      </c>
      <c r="S185" s="241" t="s">
        <v>189</v>
      </c>
      <c r="T185" s="148"/>
    </row>
    <row r="186" spans="1:20" s="2" customFormat="1" ht="13.9" customHeight="1" x14ac:dyDescent="0.25">
      <c r="A186" s="34"/>
      <c r="B186" s="356"/>
      <c r="C186" s="356"/>
      <c r="D186" s="356"/>
      <c r="E186" s="356"/>
      <c r="F186" s="356"/>
      <c r="G186" s="356"/>
      <c r="H186" s="356"/>
      <c r="I186" s="356"/>
      <c r="J186" s="356"/>
      <c r="K186" s="356"/>
      <c r="L186" s="356"/>
      <c r="M186" s="356"/>
      <c r="N186" s="356"/>
      <c r="O186" s="356"/>
      <c r="P186" s="356"/>
      <c r="R186" s="161"/>
      <c r="S186" s="241"/>
      <c r="T186" s="148"/>
    </row>
    <row r="187" spans="1:20" s="2" customFormat="1" ht="13.9" customHeight="1" x14ac:dyDescent="0.25">
      <c r="A187" s="34"/>
      <c r="B187" s="356"/>
      <c r="C187" s="356"/>
      <c r="D187" s="356"/>
      <c r="E187" s="356"/>
      <c r="F187" s="356"/>
      <c r="G187" s="356"/>
      <c r="H187" s="356"/>
      <c r="I187" s="356"/>
      <c r="J187" s="356"/>
      <c r="K187" s="356"/>
      <c r="L187" s="356"/>
      <c r="M187" s="356"/>
      <c r="N187" s="356"/>
      <c r="O187" s="356"/>
      <c r="P187" s="356"/>
      <c r="R187" s="161"/>
      <c r="S187" s="158"/>
      <c r="T187" s="148"/>
    </row>
    <row r="188" spans="1:20" s="2" customFormat="1" ht="13.9" customHeight="1" x14ac:dyDescent="0.25">
      <c r="A188" s="34"/>
      <c r="R188" s="161"/>
      <c r="S188" s="158"/>
      <c r="T188" s="148"/>
    </row>
    <row r="189" spans="1:20" s="2" customFormat="1" ht="13.9" customHeight="1" x14ac:dyDescent="0.25">
      <c r="A189" s="34"/>
      <c r="C189" s="56"/>
      <c r="D189" s="56"/>
      <c r="E189" s="56" t="s">
        <v>147</v>
      </c>
      <c r="F189" s="56"/>
      <c r="G189" s="56" t="str">
        <f>IF(N189=(1000*(1.05^ROUNDDOWN(((L28-L29)/5),0))),"[ forfaitaire vergoeding art. 9 KB ]","[ barema art. 6 KB ]")</f>
        <v>[ barema art. 6 KB ]</v>
      </c>
      <c r="H189" s="56"/>
      <c r="I189" s="56"/>
      <c r="J189" s="56"/>
      <c r="K189" s="56"/>
      <c r="L189" s="56"/>
      <c r="M189" s="56"/>
      <c r="N189" s="458">
        <f>IF(ISBLANK(L48),0,
(IF(H181+H182&gt;=N171*(IF(L48="NIET BTW-plichtig",1.21,IF(L49=0,1.21,1+(0.21*(1-L49))))),N171*(IF(L48="NIET BTW-plichtig",1.21,IF(L49=0,1.21,1+(0.21*(1-L49))))),
IF(H181+H182&gt;(1500*(1.05^ROUNDDOWN(((L28-L29)/5),0))*(IF(L48="NIET BTW-plichtig",1.21,IF(L49=0,1.21,1+(0.21*(1-L49)))))),H181+H182,
IF(H181+H182&gt;(500*(1.05^ROUNDDOWN(((L28-L29)/5),0))*(IF(L48="NIET BTW-plichtig",1.21,IF(L49=0,1.21,1+(0.21*(1-L49)))))),(1500*(1.05^ROUNDDOWN(((L28-L29)/5),0))*(IF(L48="NIET BTW-plichtig",1.21,IF(L49=0,1.21,1+(0.21*(1-L49)))))),
IF(H181+H182&gt;0,(1000*(1.05^ROUNDDOWN(((L28-L29)/5),0))*(IF(L48="NIET BTW-plichtig",1.21,IF(L49=0,1.21,1+(0.21*(1-L49))))))+H181+H182,(1000*(1.05^ROUNDDOWN(((L28-L29)/5),0))*(IF(L48="NIET BTW-plichtig",1.21,IF(L49=0,1.21,1+(0.21*(1-L49)))))))))))
/IF(L48="NIET BTW-plichtig",1.21,IF(L49=0,1.21,1+(0.21*(1-L49))))
)</f>
        <v>0</v>
      </c>
      <c r="O189" s="458"/>
      <c r="P189" s="458"/>
      <c r="R189" s="196" t="s">
        <v>6</v>
      </c>
      <c r="S189" s="241" t="s">
        <v>188</v>
      </c>
      <c r="T189" s="148"/>
    </row>
    <row r="190" spans="1:20" s="2" customFormat="1" ht="13.9" customHeight="1" x14ac:dyDescent="0.25">
      <c r="A190" s="34"/>
      <c r="C190" s="56"/>
      <c r="D190" s="56"/>
      <c r="E190" s="56" t="s">
        <v>150</v>
      </c>
      <c r="F190" s="56"/>
      <c r="G190" s="56" t="str">
        <f>IF(L48="BTW-plichtig",IF(L49=0,"[ niet verlegbaar ]","[ verlegbaar aan "&amp;L49*100&amp;" % = "&amp;TEXT((0.21*(1-L49))*100,"##0,00")&amp;" % aanrekenen]"),"")</f>
        <v/>
      </c>
      <c r="H190" s="56"/>
      <c r="I190" s="56"/>
      <c r="J190" s="56"/>
      <c r="K190" s="56"/>
      <c r="L190" s="56"/>
      <c r="M190" s="187" t="s">
        <v>146</v>
      </c>
      <c r="N190" s="459">
        <f>IF(ISBLANK(L49),N189*21%,(N189*21%)*(100%-L49))</f>
        <v>0</v>
      </c>
      <c r="O190" s="459"/>
      <c r="P190" s="459"/>
      <c r="R190" s="161"/>
      <c r="S190" s="241"/>
      <c r="T190" s="148"/>
    </row>
    <row r="191" spans="1:20" s="2" customFormat="1" ht="13.9" customHeight="1" x14ac:dyDescent="0.25">
      <c r="A191" s="34"/>
      <c r="B191" s="56"/>
      <c r="C191" s="56"/>
      <c r="D191" s="56"/>
      <c r="E191" s="56"/>
      <c r="F191" s="56"/>
      <c r="G191" s="56"/>
      <c r="H191" s="56"/>
      <c r="I191" s="56"/>
      <c r="J191" s="56" t="str">
        <f>IF(N189=(1000*(1.05^ROUNDDOWN(((L28-L29)/5),0))),"Totaal vergoeding","Totaal ereloon")</f>
        <v>Totaal ereloon</v>
      </c>
      <c r="K191" s="56"/>
      <c r="L191" s="56"/>
      <c r="M191" s="56"/>
      <c r="N191" s="458">
        <f>SUM(N189:N190)</f>
        <v>0</v>
      </c>
      <c r="O191" s="458"/>
      <c r="P191" s="458"/>
      <c r="R191" s="161"/>
      <c r="S191" s="158"/>
      <c r="T191" s="148"/>
    </row>
    <row r="192" spans="1:20" s="2" customFormat="1" ht="13.9" customHeight="1" x14ac:dyDescent="0.25">
      <c r="A192" s="34"/>
      <c r="R192" s="161"/>
      <c r="S192" s="158"/>
      <c r="T192" s="148"/>
    </row>
    <row r="193" spans="1:23" s="2" customFormat="1" ht="13.9" customHeight="1" x14ac:dyDescent="0.25">
      <c r="A193" s="34"/>
      <c r="B193" s="276" t="str">
        <f>IF(N180&gt;=N191,"Gezien het beperkt, beschikbaar actief volstaat om het ereloon te voldoen, wordt geen ten lastelegging van de Belgische staat gevraagd.","De curator verzoekt de rechtbank om, op grond van de regels van Boek XX het ereloon, inclusief de eventueel verschuldigde BTW, ten laste van de Belgische Staat te willen leggen, ten belope van "&amp;TEXT(N197,"#.###,00")&amp;" EUR of:")</f>
        <v>Gezien het beperkt, beschikbaar actief volstaat om het ereloon te voldoen, wordt geen ten lastelegging van de Belgische staat gevraagd.</v>
      </c>
      <c r="C193" s="276"/>
      <c r="D193" s="276"/>
      <c r="E193" s="276"/>
      <c r="F193" s="276"/>
      <c r="G193" s="276"/>
      <c r="H193" s="276"/>
      <c r="I193" s="276"/>
      <c r="J193" s="276"/>
      <c r="K193" s="276"/>
      <c r="L193" s="276"/>
      <c r="M193" s="276"/>
      <c r="N193" s="276"/>
      <c r="O193" s="276"/>
      <c r="P193" s="276"/>
      <c r="Q193" s="29"/>
      <c r="R193" s="161"/>
      <c r="S193" s="158"/>
      <c r="T193" s="148"/>
    </row>
    <row r="194" spans="1:23" s="2" customFormat="1" ht="13.9" customHeight="1" x14ac:dyDescent="0.25">
      <c r="A194" s="34"/>
      <c r="B194" s="276"/>
      <c r="C194" s="276"/>
      <c r="D194" s="276"/>
      <c r="E194" s="276"/>
      <c r="F194" s="276"/>
      <c r="G194" s="276"/>
      <c r="H194" s="276"/>
      <c r="I194" s="276"/>
      <c r="J194" s="276"/>
      <c r="K194" s="276"/>
      <c r="L194" s="276"/>
      <c r="M194" s="276"/>
      <c r="N194" s="276"/>
      <c r="O194" s="276"/>
      <c r="P194" s="276"/>
      <c r="Q194" s="29"/>
      <c r="R194" s="161"/>
      <c r="S194" s="158"/>
      <c r="T194" s="148"/>
    </row>
    <row r="195" spans="1:23" s="2" customFormat="1" ht="13.9" customHeight="1" x14ac:dyDescent="0.25">
      <c r="A195" s="34"/>
      <c r="B195" s="61"/>
      <c r="C195" s="61"/>
      <c r="D195" s="61"/>
      <c r="E195" s="61" t="s">
        <v>154</v>
      </c>
      <c r="F195" s="61"/>
      <c r="G195" s="61"/>
      <c r="H195" s="61"/>
      <c r="I195" s="61"/>
      <c r="J195" s="181"/>
      <c r="K195" s="15"/>
      <c r="L195" s="15"/>
      <c r="M195" s="61"/>
      <c r="N195" s="458">
        <f>IF(ISBLANK(L48),0,
(IF(H181+H182&gt;=N171*(IF(L48="NIET BTW-plichtig",1.21,IF(L49=0,1.21,1+(0.21*(1-L49))))),0,
IF(H181+H182&gt;(1500*(1.05^ROUNDDOWN(((L28-L29)/5),0))*(IF(L48="NIET BTW-plichtig",1.21,IF(L49=0,1.21,1+(0.21*(1-L49)))))),0,
IF(H181+H182&gt;(500*(1.05^ROUNDDOWN(((L28-L29)/5),0))*(IF(L48="NIET BTW-plichtig",1.21,IF(L49=0,1.21,1+(0.21*(1-L49)))))),(1500*(1.05^ROUNDDOWN(((L28-L29)/5),0))*(IF(L48="NIET BTW-plichtig",1.21,IF(L49=0,1.21,1+(0.21*(1-L49))))))-(H181+H182),
IF(H181+H182&gt;0,(1000*(1.05^ROUNDDOWN(((L28-L29)/5),0))*(IF(L48="NIET BTW-plichtig",1.21,IF(L49=0,1.21,1+(0.21*(1-L49)))))),(1000*(1.05^ROUNDDOWN(((L28-L29)/5),0))*(IF(L48="NIET BTW-plichtig",1.21,IF(L49=0,1.21,1+(0.21*(1-L49)))))))))))
/IF(L48="NIET BTW-plichtig",1.21,IF(L49=0,1.21,1+(0.21*(1-L49))))
)</f>
        <v>0</v>
      </c>
      <c r="O195" s="458"/>
      <c r="P195" s="458"/>
      <c r="Q195" s="29"/>
      <c r="R195" s="161"/>
      <c r="S195" s="158"/>
      <c r="T195" s="148"/>
    </row>
    <row r="196" spans="1:23" s="2" customFormat="1" ht="13.9" customHeight="1" x14ac:dyDescent="0.25">
      <c r="A196" s="34"/>
      <c r="B196" s="61"/>
      <c r="C196" s="61"/>
      <c r="D196" s="61"/>
      <c r="E196" s="61" t="s">
        <v>155</v>
      </c>
      <c r="F196" s="61"/>
      <c r="G196" s="61"/>
      <c r="H196" s="61"/>
      <c r="I196" s="61"/>
      <c r="J196" s="61"/>
      <c r="K196" s="61"/>
      <c r="L196" s="61"/>
      <c r="M196" s="187" t="s">
        <v>146</v>
      </c>
      <c r="N196" s="459">
        <f>IF(L48="NIET BTW-plichtig",N195*0.21,IF(L49=0,N195*0.21,N195*(0.21*(1-L49))))</f>
        <v>0</v>
      </c>
      <c r="O196" s="459"/>
      <c r="P196" s="459"/>
      <c r="Q196" s="29"/>
      <c r="R196" s="161"/>
      <c r="S196" s="158"/>
      <c r="T196" s="148"/>
    </row>
    <row r="197" spans="1:23" s="2" customFormat="1" ht="13.9" customHeight="1" x14ac:dyDescent="0.25">
      <c r="A197" s="34"/>
      <c r="B197" s="61"/>
      <c r="C197" s="180"/>
      <c r="D197" s="61"/>
      <c r="E197" s="61"/>
      <c r="F197" s="61"/>
      <c r="G197" s="61"/>
      <c r="H197" s="61"/>
      <c r="I197" s="61"/>
      <c r="J197" s="61"/>
      <c r="K197" s="61"/>
      <c r="L197" s="61"/>
      <c r="M197" s="61"/>
      <c r="N197" s="458">
        <f>SUM(N195:N196)</f>
        <v>0</v>
      </c>
      <c r="O197" s="458"/>
      <c r="P197" s="458"/>
      <c r="Q197" s="29"/>
      <c r="R197" s="161"/>
      <c r="S197" s="158"/>
      <c r="T197" s="148"/>
      <c r="U197" s="189"/>
      <c r="V197" s="189"/>
      <c r="W197" s="190"/>
    </row>
    <row r="198" spans="1:23" s="2" customFormat="1" ht="13.9" customHeight="1" x14ac:dyDescent="0.25">
      <c r="A198" s="34"/>
      <c r="B198" s="61"/>
      <c r="C198" s="61"/>
      <c r="D198" s="61"/>
      <c r="E198" s="61"/>
      <c r="F198" s="61"/>
      <c r="G198" s="61"/>
      <c r="H198" s="61"/>
      <c r="I198" s="61"/>
      <c r="J198" s="61"/>
      <c r="K198" s="61"/>
      <c r="L198" s="61"/>
      <c r="M198" s="61"/>
      <c r="N198" s="61"/>
      <c r="O198" s="61"/>
      <c r="P198" s="61"/>
      <c r="Q198" s="29"/>
      <c r="R198" s="161"/>
      <c r="S198" s="158"/>
      <c r="T198" s="148"/>
    </row>
    <row r="199" spans="1:23" s="2" customFormat="1" ht="13.9" customHeight="1" x14ac:dyDescent="0.25">
      <c r="A199" s="34"/>
      <c r="B199" s="177" t="s">
        <v>163</v>
      </c>
      <c r="C199" s="48"/>
      <c r="D199" s="48"/>
      <c r="E199" s="48"/>
      <c r="F199" s="48"/>
      <c r="G199" s="48"/>
      <c r="H199" s="48"/>
      <c r="I199" s="48"/>
      <c r="J199" s="48"/>
      <c r="K199" s="48"/>
      <c r="L199" s="48"/>
      <c r="M199" s="48"/>
      <c r="N199" s="48"/>
      <c r="O199" s="48"/>
      <c r="P199" s="116" t="str">
        <f>IF(COUNTIF(A201:A207,"►")&gt;0,"û","")</f>
        <v/>
      </c>
      <c r="R199" s="161"/>
      <c r="S199" s="158"/>
      <c r="T199" s="148"/>
    </row>
    <row r="200" spans="1:23" s="2" customFormat="1" ht="13.9" customHeight="1" x14ac:dyDescent="0.25">
      <c r="A200" s="34"/>
      <c r="B200" s="61"/>
      <c r="C200" s="61"/>
      <c r="D200" s="61"/>
      <c r="E200" s="61"/>
      <c r="F200" s="61"/>
      <c r="G200" s="61"/>
      <c r="H200" s="61"/>
      <c r="I200" s="61"/>
      <c r="J200" s="61"/>
      <c r="K200" s="61"/>
      <c r="L200" s="61"/>
      <c r="M200" s="61"/>
      <c r="N200" s="61"/>
      <c r="O200" s="61"/>
      <c r="P200" s="61"/>
      <c r="Q200" s="29"/>
      <c r="R200" s="161"/>
      <c r="S200" s="158"/>
      <c r="T200" s="148"/>
    </row>
    <row r="201" spans="1:23" s="2" customFormat="1" ht="13.9" customHeight="1" x14ac:dyDescent="0.25">
      <c r="A201" s="34"/>
      <c r="B201" s="276" t="str">
        <f>"De curator zal in overeenstemming met artikel "&amp;IF(ISBLANK(E6),"FW/WER",IF(E6&lt;43221,"73 FW","XX.135 WER"))&amp;" om de sluiting bij gebrek aan actief verzoeken, gelet op voorgaande gegevens, of samengevat:"</f>
        <v>De curator zal in overeenstemming met artikel FW/WER om de sluiting bij gebrek aan actief verzoeken, gelet op voorgaande gegevens, of samengevat:</v>
      </c>
      <c r="C201" s="467"/>
      <c r="D201" s="467"/>
      <c r="E201" s="467"/>
      <c r="F201" s="467"/>
      <c r="G201" s="467"/>
      <c r="H201" s="467"/>
      <c r="I201" s="467"/>
      <c r="J201" s="467"/>
      <c r="K201" s="467"/>
      <c r="L201" s="467"/>
      <c r="M201" s="467"/>
      <c r="N201" s="467"/>
      <c r="O201" s="467"/>
      <c r="P201" s="467"/>
      <c r="Q201" s="29"/>
      <c r="R201" s="161"/>
      <c r="S201" s="158"/>
      <c r="T201" s="148"/>
    </row>
    <row r="202" spans="1:23" s="2" customFormat="1" ht="13.9" customHeight="1" x14ac:dyDescent="0.25">
      <c r="A202" s="34"/>
      <c r="B202" s="467"/>
      <c r="C202" s="467"/>
      <c r="D202" s="467"/>
      <c r="E202" s="467"/>
      <c r="F202" s="467"/>
      <c r="G202" s="467"/>
      <c r="H202" s="467"/>
      <c r="I202" s="467"/>
      <c r="J202" s="467"/>
      <c r="K202" s="467"/>
      <c r="L202" s="467"/>
      <c r="M202" s="467"/>
      <c r="N202" s="467"/>
      <c r="O202" s="467"/>
      <c r="P202" s="467"/>
      <c r="Q202" s="29"/>
      <c r="R202" s="161"/>
      <c r="S202" s="158"/>
      <c r="T202" s="148"/>
    </row>
    <row r="203" spans="1:23" s="2" customFormat="1" ht="13.9" customHeight="1" x14ac:dyDescent="0.25">
      <c r="A203" s="34"/>
      <c r="B203" s="61"/>
      <c r="C203" s="61"/>
      <c r="D203" s="61" t="s">
        <v>151</v>
      </c>
      <c r="E203" s="61"/>
      <c r="F203" s="61"/>
      <c r="G203" s="61"/>
      <c r="H203" s="61"/>
      <c r="I203" s="61"/>
      <c r="J203" s="61"/>
      <c r="K203" s="61"/>
      <c r="L203" s="61"/>
      <c r="M203" s="61"/>
      <c r="N203" s="458">
        <f>M89</f>
        <v>0</v>
      </c>
      <c r="O203" s="458"/>
      <c r="P203" s="458"/>
      <c r="Q203" s="29"/>
      <c r="R203" s="161"/>
      <c r="S203" s="158"/>
      <c r="T203" s="148"/>
    </row>
    <row r="204" spans="1:23" s="2" customFormat="1" ht="13.9" customHeight="1" x14ac:dyDescent="0.25">
      <c r="A204" s="34"/>
      <c r="B204" s="61"/>
      <c r="C204" s="61"/>
      <c r="D204" s="61" t="s">
        <v>160</v>
      </c>
      <c r="E204" s="61"/>
      <c r="F204" s="61"/>
      <c r="G204" s="61"/>
      <c r="H204" s="61"/>
      <c r="I204" s="61"/>
      <c r="J204" s="61"/>
      <c r="K204" s="61"/>
      <c r="L204" s="61"/>
      <c r="M204" s="182" t="s">
        <v>13</v>
      </c>
      <c r="N204" s="459">
        <f>N191+N110</f>
        <v>0</v>
      </c>
      <c r="O204" s="459"/>
      <c r="P204" s="459"/>
      <c r="R204" s="161"/>
      <c r="S204" s="158"/>
      <c r="T204" s="148"/>
    </row>
    <row r="205" spans="1:23" s="2" customFormat="1" ht="13.9" customHeight="1" x14ac:dyDescent="0.25">
      <c r="A205" s="34" t="str">
        <f>IF(E205="FOUT -  er is nog beschikbaar actief ten bedrage van","►","")</f>
        <v/>
      </c>
      <c r="B205" s="61"/>
      <c r="C205" s="61"/>
      <c r="D205" s="61"/>
      <c r="E205" s="61" t="str">
        <f>IF(N205&gt;0.0099,"FOUT -  er is nog beschikbaar actief ten bedrage van","met als gevolg geen actief of een tekort van")</f>
        <v>met als gevolg geen actief of een tekort van</v>
      </c>
      <c r="F205" s="61"/>
      <c r="G205" s="61"/>
      <c r="H205" s="61"/>
      <c r="I205" s="61"/>
      <c r="J205" s="61"/>
      <c r="K205" s="61"/>
      <c r="L205" s="61"/>
      <c r="M205" s="61"/>
      <c r="N205" s="468">
        <f>N203-N204</f>
        <v>0</v>
      </c>
      <c r="O205" s="468"/>
      <c r="P205" s="468"/>
      <c r="R205" s="161"/>
      <c r="S205" s="158"/>
      <c r="T205" s="148"/>
    </row>
    <row r="206" spans="1:23" s="2" customFormat="1" ht="13.9" customHeight="1" x14ac:dyDescent="0.25">
      <c r="A206" s="34"/>
      <c r="B206" s="61"/>
      <c r="C206" s="61"/>
      <c r="D206" s="61"/>
      <c r="E206" s="61"/>
      <c r="F206" s="61"/>
      <c r="G206" s="61"/>
      <c r="H206" s="61"/>
      <c r="I206" s="61"/>
      <c r="J206" s="61"/>
      <c r="K206" s="61"/>
      <c r="L206" s="61"/>
      <c r="M206" s="61"/>
      <c r="N206" s="61"/>
      <c r="O206" s="61"/>
      <c r="P206" s="61"/>
      <c r="R206" s="161"/>
      <c r="S206" s="158"/>
      <c r="T206" s="148"/>
    </row>
    <row r="207" spans="1:23" s="2" customFormat="1" ht="13.9" customHeight="1" x14ac:dyDescent="0.25">
      <c r="A207" s="34"/>
      <c r="B207" s="61"/>
      <c r="C207" s="61"/>
      <c r="D207" s="61"/>
      <c r="E207" s="61"/>
      <c r="F207" s="61"/>
      <c r="G207" s="61"/>
      <c r="H207" s="61"/>
      <c r="I207" s="61"/>
      <c r="J207" s="61"/>
      <c r="K207" s="61"/>
      <c r="L207" s="61"/>
      <c r="M207" s="61"/>
      <c r="N207" s="61"/>
      <c r="O207" s="61"/>
      <c r="P207" s="61"/>
      <c r="R207" s="161"/>
      <c r="S207" s="158"/>
      <c r="T207" s="148"/>
    </row>
    <row r="208" spans="1:23" s="2" customFormat="1" ht="13.9" customHeight="1" x14ac:dyDescent="0.25">
      <c r="A208" s="34"/>
      <c r="B208" s="177" t="s">
        <v>164</v>
      </c>
      <c r="C208" s="48"/>
      <c r="D208" s="48"/>
      <c r="E208" s="48"/>
      <c r="F208" s="48"/>
      <c r="G208" s="48"/>
      <c r="H208" s="48"/>
      <c r="I208" s="48"/>
      <c r="J208" s="48"/>
      <c r="K208" s="48"/>
      <c r="L208" s="48"/>
      <c r="M208" s="48"/>
      <c r="N208" s="48"/>
      <c r="O208" s="48"/>
      <c r="P208" s="48"/>
      <c r="R208" s="161"/>
      <c r="S208" s="158"/>
      <c r="T208" s="148"/>
    </row>
    <row r="209" spans="1:20" s="2" customFormat="1" ht="13.9" customHeight="1" x14ac:dyDescent="0.25">
      <c r="A209" s="34"/>
      <c r="R209" s="161"/>
      <c r="S209" s="158"/>
      <c r="T209" s="148"/>
    </row>
    <row r="210" spans="1:20" s="2" customFormat="1" ht="13.9" customHeight="1" x14ac:dyDescent="0.25">
      <c r="A210" s="34"/>
      <c r="B210" s="168" t="s">
        <v>33</v>
      </c>
      <c r="C210" s="49" t="s">
        <v>20</v>
      </c>
      <c r="D210" s="171"/>
      <c r="E210" s="171"/>
      <c r="F210" s="171"/>
      <c r="G210" s="171"/>
      <c r="H210" s="171"/>
      <c r="I210" s="171"/>
      <c r="J210" s="171"/>
      <c r="K210" s="171"/>
      <c r="L210" s="171"/>
      <c r="M210" s="171"/>
      <c r="N210" s="171"/>
      <c r="O210" s="171"/>
      <c r="P210" s="172"/>
      <c r="R210" s="161"/>
      <c r="S210" s="158"/>
      <c r="T210" s="148"/>
    </row>
    <row r="211" spans="1:20" s="2" customFormat="1" ht="13.9" customHeight="1" x14ac:dyDescent="0.25">
      <c r="A211" s="34"/>
      <c r="B211" s="50">
        <v>1</v>
      </c>
      <c r="C211" s="204" t="s">
        <v>35</v>
      </c>
      <c r="D211" s="204"/>
      <c r="E211" s="204"/>
      <c r="F211" s="204"/>
      <c r="G211" s="204"/>
      <c r="H211" s="204"/>
      <c r="I211" s="204"/>
      <c r="J211" s="204"/>
      <c r="K211" s="204"/>
      <c r="L211" s="204"/>
      <c r="M211" s="204"/>
      <c r="N211" s="204"/>
      <c r="O211" s="204"/>
      <c r="P211" s="51"/>
      <c r="R211" s="196" t="s">
        <v>6</v>
      </c>
      <c r="S211" s="203" t="s">
        <v>191</v>
      </c>
      <c r="T211" s="148"/>
    </row>
    <row r="212" spans="1:20" s="2" customFormat="1" ht="13.9" customHeight="1" x14ac:dyDescent="0.25">
      <c r="A212" s="34"/>
      <c r="B212" s="52">
        <v>2</v>
      </c>
      <c r="C212" s="41" t="s">
        <v>34</v>
      </c>
      <c r="D212" s="41"/>
      <c r="E212" s="41"/>
      <c r="F212" s="41"/>
      <c r="G212" s="41"/>
      <c r="H212" s="41"/>
      <c r="I212" s="41"/>
      <c r="J212" s="41"/>
      <c r="K212" s="41"/>
      <c r="L212" s="41"/>
      <c r="M212" s="41"/>
      <c r="N212" s="41"/>
      <c r="O212" s="41"/>
      <c r="P212" s="53"/>
      <c r="R212" s="161"/>
      <c r="S212" s="158"/>
      <c r="T212" s="148"/>
    </row>
    <row r="213" spans="1:20" s="2" customFormat="1" ht="13.9" customHeight="1" x14ac:dyDescent="0.25">
      <c r="A213" s="34"/>
      <c r="B213" s="52">
        <v>3</v>
      </c>
      <c r="C213" s="41" t="s">
        <v>36</v>
      </c>
      <c r="D213" s="41"/>
      <c r="E213" s="41"/>
      <c r="F213" s="41"/>
      <c r="G213" s="41"/>
      <c r="H213" s="41"/>
      <c r="I213" s="41"/>
      <c r="J213" s="41"/>
      <c r="K213" s="41"/>
      <c r="L213" s="41"/>
      <c r="M213" s="41"/>
      <c r="N213" s="41"/>
      <c r="O213" s="41"/>
      <c r="P213" s="53"/>
      <c r="R213" s="161"/>
      <c r="S213" s="158"/>
      <c r="T213" s="148"/>
    </row>
    <row r="214" spans="1:20" s="2" customFormat="1" ht="13.9" customHeight="1" x14ac:dyDescent="0.25">
      <c r="A214" s="34"/>
      <c r="B214" s="52">
        <v>4</v>
      </c>
      <c r="C214" s="41" t="s">
        <v>212</v>
      </c>
      <c r="D214" s="41"/>
      <c r="E214" s="41"/>
      <c r="F214" s="41"/>
      <c r="G214" s="41"/>
      <c r="H214" s="41"/>
      <c r="I214" s="41"/>
      <c r="J214" s="41"/>
      <c r="K214" s="41"/>
      <c r="L214" s="41"/>
      <c r="M214" s="41"/>
      <c r="N214" s="41"/>
      <c r="O214" s="41"/>
      <c r="P214" s="53"/>
      <c r="R214" s="196" t="s">
        <v>6</v>
      </c>
      <c r="S214" s="206" t="s">
        <v>201</v>
      </c>
      <c r="T214" s="148"/>
    </row>
    <row r="215" spans="1:20" s="2" customFormat="1" ht="13.9" customHeight="1" x14ac:dyDescent="0.25">
      <c r="A215" s="34"/>
      <c r="B215" s="54"/>
      <c r="C215" s="55" t="s">
        <v>200</v>
      </c>
      <c r="D215" s="55"/>
      <c r="E215" s="55"/>
      <c r="F215" s="55"/>
      <c r="G215" s="55"/>
      <c r="H215" s="55"/>
      <c r="I215" s="55"/>
      <c r="J215" s="55"/>
      <c r="K215" s="55"/>
      <c r="L215" s="55"/>
      <c r="M215" s="55"/>
      <c r="N215" s="55"/>
      <c r="O215" s="55"/>
      <c r="P215" s="53"/>
      <c r="R215" s="161"/>
      <c r="S215" s="206" t="s">
        <v>84</v>
      </c>
      <c r="T215" s="148"/>
    </row>
    <row r="216" spans="1:20" s="2" customFormat="1" ht="13.9" customHeight="1" x14ac:dyDescent="0.25">
      <c r="A216" s="34"/>
      <c r="B216" s="54"/>
      <c r="C216" s="55" t="s">
        <v>37</v>
      </c>
      <c r="D216" s="55"/>
      <c r="E216" s="55"/>
      <c r="F216" s="55"/>
      <c r="G216" s="55"/>
      <c r="H216" s="55"/>
      <c r="I216" s="55"/>
      <c r="J216" s="55"/>
      <c r="K216" s="55"/>
      <c r="L216" s="55"/>
      <c r="M216" s="55"/>
      <c r="N216" s="55"/>
      <c r="O216" s="55"/>
      <c r="P216" s="53"/>
      <c r="R216" s="161"/>
      <c r="S216" s="158"/>
      <c r="T216" s="148"/>
    </row>
    <row r="217" spans="1:20" s="2" customFormat="1" ht="13.9" customHeight="1" x14ac:dyDescent="0.25">
      <c r="A217" s="34"/>
      <c r="B217" s="54"/>
      <c r="C217" s="55" t="s">
        <v>40</v>
      </c>
      <c r="D217" s="55"/>
      <c r="E217" s="55"/>
      <c r="F217" s="55"/>
      <c r="G217" s="55"/>
      <c r="H217" s="55"/>
      <c r="I217" s="55"/>
      <c r="J217" s="55"/>
      <c r="K217" s="55"/>
      <c r="L217" s="55"/>
      <c r="M217" s="55"/>
      <c r="N217" s="55"/>
      <c r="O217" s="55"/>
      <c r="P217" s="53"/>
      <c r="R217" s="161"/>
      <c r="S217" s="158"/>
      <c r="T217" s="148"/>
    </row>
    <row r="218" spans="1:20" s="2" customFormat="1" ht="13.9" customHeight="1" x14ac:dyDescent="0.25">
      <c r="A218" s="34"/>
      <c r="B218" s="54"/>
      <c r="C218" s="55" t="s">
        <v>38</v>
      </c>
      <c r="D218" s="55"/>
      <c r="E218" s="55"/>
      <c r="F218" s="55"/>
      <c r="G218" s="55"/>
      <c r="H218" s="55"/>
      <c r="I218" s="55"/>
      <c r="J218" s="55"/>
      <c r="K218" s="55"/>
      <c r="L218" s="55"/>
      <c r="M218" s="55"/>
      <c r="N218" s="55"/>
      <c r="O218" s="55"/>
      <c r="P218" s="53"/>
      <c r="R218" s="161"/>
      <c r="S218" s="158"/>
      <c r="T218" s="148"/>
    </row>
    <row r="219" spans="1:20" s="2" customFormat="1" ht="13.9" customHeight="1" x14ac:dyDescent="0.25">
      <c r="A219" s="34"/>
      <c r="B219" s="54"/>
      <c r="C219" s="55" t="s">
        <v>143</v>
      </c>
      <c r="D219" s="55"/>
      <c r="E219" s="55"/>
      <c r="F219" s="55"/>
      <c r="G219" s="55"/>
      <c r="H219" s="55"/>
      <c r="I219" s="55"/>
      <c r="J219" s="55"/>
      <c r="K219" s="55"/>
      <c r="L219" s="55"/>
      <c r="M219" s="55"/>
      <c r="N219" s="55"/>
      <c r="O219" s="55"/>
      <c r="P219" s="53"/>
      <c r="R219" s="161"/>
      <c r="S219" s="158"/>
      <c r="T219" s="148"/>
    </row>
    <row r="220" spans="1:20" s="2" customFormat="1" ht="13.9" customHeight="1" x14ac:dyDescent="0.25">
      <c r="A220" s="34"/>
      <c r="B220" s="54"/>
      <c r="C220" s="217"/>
      <c r="D220" s="218"/>
      <c r="E220" s="218"/>
      <c r="F220" s="218"/>
      <c r="G220" s="218"/>
      <c r="H220" s="218"/>
      <c r="I220" s="218"/>
      <c r="J220" s="218"/>
      <c r="K220" s="218"/>
      <c r="L220" s="218"/>
      <c r="M220" s="218"/>
      <c r="N220" s="218"/>
      <c r="O220" s="219"/>
      <c r="P220" s="53"/>
      <c r="R220" s="212" t="s">
        <v>6</v>
      </c>
      <c r="S220" s="206" t="s">
        <v>202</v>
      </c>
      <c r="T220" s="148"/>
    </row>
    <row r="221" spans="1:20" s="2" customFormat="1" ht="13.9" customHeight="1" x14ac:dyDescent="0.25">
      <c r="A221" s="34"/>
      <c r="B221" s="54"/>
      <c r="C221" s="217"/>
      <c r="D221" s="218"/>
      <c r="E221" s="218"/>
      <c r="F221" s="218"/>
      <c r="G221" s="218"/>
      <c r="H221" s="218"/>
      <c r="I221" s="218"/>
      <c r="J221" s="218"/>
      <c r="K221" s="218"/>
      <c r="L221" s="218"/>
      <c r="M221" s="218"/>
      <c r="N221" s="218"/>
      <c r="O221" s="219"/>
      <c r="P221" s="53"/>
      <c r="R221" s="196"/>
      <c r="S221" s="203"/>
      <c r="T221" s="148"/>
    </row>
    <row r="222" spans="1:20" s="2" customFormat="1" ht="13.9" customHeight="1" x14ac:dyDescent="0.25">
      <c r="A222" s="34"/>
      <c r="B222" s="54"/>
      <c r="C222" s="217"/>
      <c r="D222" s="218"/>
      <c r="E222" s="218"/>
      <c r="F222" s="218"/>
      <c r="G222" s="218"/>
      <c r="H222" s="218"/>
      <c r="I222" s="218"/>
      <c r="J222" s="218"/>
      <c r="K222" s="218"/>
      <c r="L222" s="218"/>
      <c r="M222" s="218"/>
      <c r="N222" s="218"/>
      <c r="O222" s="219"/>
      <c r="P222" s="53"/>
      <c r="R222" s="161"/>
      <c r="S222" s="158"/>
      <c r="T222" s="148"/>
    </row>
    <row r="223" spans="1:20" s="2" customFormat="1" ht="13.9" customHeight="1" x14ac:dyDescent="0.25">
      <c r="A223" s="34"/>
      <c r="B223" s="54"/>
      <c r="C223" s="217"/>
      <c r="D223" s="218"/>
      <c r="E223" s="218"/>
      <c r="F223" s="218"/>
      <c r="G223" s="218"/>
      <c r="H223" s="218"/>
      <c r="I223" s="218"/>
      <c r="J223" s="218"/>
      <c r="K223" s="218"/>
      <c r="L223" s="218"/>
      <c r="M223" s="218"/>
      <c r="N223" s="218"/>
      <c r="O223" s="219"/>
      <c r="P223" s="53"/>
      <c r="R223" s="161"/>
      <c r="S223" s="158"/>
      <c r="T223" s="148"/>
    </row>
    <row r="224" spans="1:20" s="2" customFormat="1" ht="13.9" customHeight="1" x14ac:dyDescent="0.25">
      <c r="A224" s="34"/>
      <c r="B224" s="54"/>
      <c r="C224" s="217"/>
      <c r="D224" s="218"/>
      <c r="E224" s="218"/>
      <c r="F224" s="218"/>
      <c r="G224" s="218"/>
      <c r="H224" s="218"/>
      <c r="I224" s="218"/>
      <c r="J224" s="218"/>
      <c r="K224" s="218"/>
      <c r="L224" s="218"/>
      <c r="M224" s="218"/>
      <c r="N224" s="218"/>
      <c r="O224" s="219"/>
      <c r="P224" s="53"/>
      <c r="R224" s="161"/>
      <c r="S224" s="158"/>
      <c r="T224" s="148"/>
    </row>
    <row r="225" spans="1:20" s="2" customFormat="1" ht="13.9" customHeight="1" x14ac:dyDescent="0.25">
      <c r="A225" s="34"/>
      <c r="B225" s="54"/>
      <c r="C225" s="217"/>
      <c r="D225" s="218"/>
      <c r="E225" s="218"/>
      <c r="F225" s="218"/>
      <c r="G225" s="218"/>
      <c r="H225" s="218"/>
      <c r="I225" s="218"/>
      <c r="J225" s="218"/>
      <c r="K225" s="218"/>
      <c r="L225" s="218"/>
      <c r="M225" s="218"/>
      <c r="N225" s="218"/>
      <c r="O225" s="219"/>
      <c r="P225" s="53"/>
      <c r="R225" s="161"/>
      <c r="S225" s="158"/>
      <c r="T225" s="148"/>
    </row>
    <row r="226" spans="1:20" s="2" customFormat="1" ht="13.9" customHeight="1" x14ac:dyDescent="0.25">
      <c r="A226" s="34"/>
      <c r="B226" s="54"/>
      <c r="C226" s="217"/>
      <c r="D226" s="218"/>
      <c r="E226" s="218"/>
      <c r="F226" s="218"/>
      <c r="G226" s="218"/>
      <c r="H226" s="218"/>
      <c r="I226" s="218"/>
      <c r="J226" s="218"/>
      <c r="K226" s="218"/>
      <c r="L226" s="218"/>
      <c r="M226" s="218"/>
      <c r="N226" s="218"/>
      <c r="O226" s="219"/>
      <c r="P226" s="53"/>
      <c r="R226" s="161"/>
      <c r="S226" s="158"/>
      <c r="T226" s="148"/>
    </row>
    <row r="227" spans="1:20" s="2" customFormat="1" ht="13.9" customHeight="1" x14ac:dyDescent="0.25">
      <c r="A227" s="34"/>
      <c r="B227" s="54"/>
      <c r="C227" s="217"/>
      <c r="D227" s="218"/>
      <c r="E227" s="218"/>
      <c r="F227" s="218"/>
      <c r="G227" s="218"/>
      <c r="H227" s="218"/>
      <c r="I227" s="218"/>
      <c r="J227" s="218"/>
      <c r="K227" s="218"/>
      <c r="L227" s="218"/>
      <c r="M227" s="218"/>
      <c r="N227" s="218"/>
      <c r="O227" s="219"/>
      <c r="P227" s="53"/>
      <c r="R227" s="161"/>
      <c r="S227" s="158"/>
      <c r="T227" s="148"/>
    </row>
    <row r="228" spans="1:20" s="2" customFormat="1" ht="13.9" customHeight="1" x14ac:dyDescent="0.25">
      <c r="A228" s="34"/>
      <c r="B228" s="54"/>
      <c r="C228" s="217"/>
      <c r="D228" s="218"/>
      <c r="E228" s="218"/>
      <c r="F228" s="218"/>
      <c r="G228" s="218"/>
      <c r="H228" s="218"/>
      <c r="I228" s="218"/>
      <c r="J228" s="218"/>
      <c r="K228" s="218"/>
      <c r="L228" s="218"/>
      <c r="M228" s="218"/>
      <c r="N228" s="218"/>
      <c r="O228" s="219"/>
      <c r="P228" s="53"/>
      <c r="R228" s="161"/>
      <c r="S228" s="158"/>
      <c r="T228" s="148"/>
    </row>
    <row r="229" spans="1:20" s="2" customFormat="1" ht="13.9" customHeight="1" x14ac:dyDescent="0.25">
      <c r="A229" s="34"/>
      <c r="B229" s="54"/>
      <c r="C229" s="217"/>
      <c r="D229" s="218"/>
      <c r="E229" s="218"/>
      <c r="F229" s="218"/>
      <c r="G229" s="218"/>
      <c r="H229" s="218"/>
      <c r="I229" s="218"/>
      <c r="J229" s="218"/>
      <c r="K229" s="218"/>
      <c r="L229" s="218"/>
      <c r="M229" s="218"/>
      <c r="N229" s="218"/>
      <c r="O229" s="219"/>
      <c r="P229" s="53"/>
      <c r="R229" s="161"/>
      <c r="S229" s="158"/>
      <c r="T229" s="148"/>
    </row>
    <row r="230" spans="1:20" s="2" customFormat="1" ht="13.9" customHeight="1" x14ac:dyDescent="0.25">
      <c r="A230" s="34"/>
      <c r="B230" s="54"/>
      <c r="C230" s="217"/>
      <c r="D230" s="218"/>
      <c r="E230" s="218"/>
      <c r="F230" s="218"/>
      <c r="G230" s="218"/>
      <c r="H230" s="218"/>
      <c r="I230" s="218"/>
      <c r="J230" s="218"/>
      <c r="K230" s="218"/>
      <c r="L230" s="218"/>
      <c r="M230" s="218"/>
      <c r="N230" s="218"/>
      <c r="O230" s="219"/>
      <c r="P230" s="53"/>
      <c r="R230" s="161"/>
      <c r="S230" s="158"/>
      <c r="T230" s="148"/>
    </row>
    <row r="231" spans="1:20" s="2" customFormat="1" ht="13.9" customHeight="1" x14ac:dyDescent="0.25">
      <c r="A231" s="34"/>
      <c r="B231" s="54"/>
      <c r="C231" s="217"/>
      <c r="D231" s="218"/>
      <c r="E231" s="218"/>
      <c r="F231" s="218"/>
      <c r="G231" s="218"/>
      <c r="H231" s="218"/>
      <c r="I231" s="218"/>
      <c r="J231" s="218"/>
      <c r="K231" s="218"/>
      <c r="L231" s="218"/>
      <c r="M231" s="218"/>
      <c r="N231" s="218"/>
      <c r="O231" s="219"/>
      <c r="P231" s="53"/>
      <c r="R231" s="161"/>
      <c r="S231" s="158"/>
      <c r="T231" s="148"/>
    </row>
    <row r="232" spans="1:20" s="2" customFormat="1" ht="13.9" customHeight="1" x14ac:dyDescent="0.25">
      <c r="A232" s="34"/>
      <c r="R232" s="161"/>
      <c r="S232" s="158"/>
      <c r="T232" s="148"/>
    </row>
    <row r="233" spans="1:20" s="2" customFormat="1" ht="13.9" customHeight="1" x14ac:dyDescent="0.25">
      <c r="A233" s="34"/>
      <c r="R233" s="161"/>
      <c r="S233" s="158"/>
      <c r="T233" s="148"/>
    </row>
    <row r="234" spans="1:20" s="2" customFormat="1" ht="13.9" customHeight="1" x14ac:dyDescent="0.25">
      <c r="A234" s="34"/>
      <c r="B234" s="177" t="str">
        <f>"10. VORDERING    ("&amp;IF(E6&lt;43221,"F.W.","WER")&amp;")"</f>
        <v>10. VORDERING    (F.W.)</v>
      </c>
      <c r="C234" s="177"/>
      <c r="D234" s="177"/>
      <c r="E234" s="177"/>
      <c r="F234" s="177"/>
      <c r="G234" s="177"/>
      <c r="H234" s="177"/>
      <c r="I234" s="177"/>
      <c r="J234" s="177"/>
      <c r="K234" s="177"/>
      <c r="L234" s="177"/>
      <c r="M234" s="177"/>
      <c r="N234" s="177"/>
      <c r="O234" s="177"/>
      <c r="P234" s="116" t="str">
        <f>IF(COUNTIF(A236:A257,"►")&gt;0,"û","")</f>
        <v>û</v>
      </c>
      <c r="R234" s="161"/>
      <c r="S234" s="158"/>
      <c r="T234" s="148"/>
    </row>
    <row r="235" spans="1:20" s="2" customFormat="1" ht="13.9" customHeight="1" x14ac:dyDescent="0.25">
      <c r="A235" s="34"/>
      <c r="R235" s="161"/>
      <c r="S235" s="158"/>
      <c r="T235" s="148"/>
    </row>
    <row r="236" spans="1:20" s="2" customFormat="1" ht="13.9" customHeight="1" x14ac:dyDescent="0.25">
      <c r="A236" s="34"/>
      <c r="B236" s="276" t="str">
        <f>"Op basis van de hiervoor vermelde gegevens en de stukken verzoekt de curator in het faillissement van "&amp;IF(ISBLANK(E2),"?",E2)&amp;
", voornoemd dat"&amp;
IF(ISBLANK(E6)," ?",IF(E6&gt;=43221," de rechtbank:",IF(M248&gt;0," de rechtbank (voor A), respectievelijk de rechter-commissaris (voor B):"," de rechtbank :")))</f>
        <v>Op basis van de hiervoor vermelde gegevens en de stukken verzoekt de curator in het faillissement van ?, voornoemd dat ?</v>
      </c>
      <c r="C236" s="276"/>
      <c r="D236" s="276"/>
      <c r="E236" s="276"/>
      <c r="F236" s="276"/>
      <c r="G236" s="276"/>
      <c r="H236" s="276"/>
      <c r="I236" s="276"/>
      <c r="J236" s="276"/>
      <c r="K236" s="276"/>
      <c r="L236" s="276"/>
      <c r="M236" s="276"/>
      <c r="N236" s="276"/>
      <c r="O236" s="276"/>
      <c r="P236" s="276"/>
      <c r="R236" s="161"/>
      <c r="S236" s="158"/>
      <c r="T236" s="148"/>
    </row>
    <row r="237" spans="1:20" s="2" customFormat="1" ht="13.9" customHeight="1" x14ac:dyDescent="0.25">
      <c r="A237" s="34"/>
      <c r="B237" s="276"/>
      <c r="C237" s="276"/>
      <c r="D237" s="276"/>
      <c r="E237" s="276"/>
      <c r="F237" s="276"/>
      <c r="G237" s="276"/>
      <c r="H237" s="276"/>
      <c r="I237" s="276"/>
      <c r="J237" s="276"/>
      <c r="K237" s="276"/>
      <c r="L237" s="276"/>
      <c r="M237" s="276"/>
      <c r="N237" s="276"/>
      <c r="O237" s="276"/>
      <c r="P237" s="276"/>
      <c r="R237" s="161"/>
      <c r="S237" s="158"/>
      <c r="T237" s="148"/>
    </row>
    <row r="238" spans="1:20" s="2" customFormat="1" ht="13.9" customHeight="1" x14ac:dyDescent="0.25">
      <c r="A238" s="34"/>
      <c r="B238" s="276"/>
      <c r="C238" s="276"/>
      <c r="D238" s="276"/>
      <c r="E238" s="276"/>
      <c r="F238" s="276"/>
      <c r="G238" s="276"/>
      <c r="H238" s="276"/>
      <c r="I238" s="276"/>
      <c r="J238" s="276"/>
      <c r="K238" s="276"/>
      <c r="L238" s="276"/>
      <c r="M238" s="276"/>
      <c r="N238" s="276"/>
      <c r="O238" s="276"/>
      <c r="P238" s="276"/>
      <c r="R238" s="161"/>
      <c r="S238" s="158"/>
      <c r="T238" s="148"/>
    </row>
    <row r="239" spans="1:20" s="2" customFormat="1" ht="13.9" customHeight="1" x14ac:dyDescent="0.25">
      <c r="A239" s="34"/>
      <c r="R239" s="161"/>
      <c r="S239" s="158"/>
      <c r="T239" s="148"/>
    </row>
    <row r="240" spans="1:20" s="2" customFormat="1" ht="13.9" customHeight="1" x14ac:dyDescent="0.2">
      <c r="A240" s="34"/>
      <c r="B240" s="113" t="s">
        <v>159</v>
      </c>
      <c r="C240" s="2" t="s">
        <v>165</v>
      </c>
      <c r="M240" s="273">
        <f>N191</f>
        <v>0</v>
      </c>
      <c r="N240" s="274"/>
      <c r="O240" s="274"/>
      <c r="P240" s="275"/>
      <c r="Q240" s="188" t="str">
        <f>IF(M240=0,"","[ERL]")</f>
        <v/>
      </c>
      <c r="R240" s="161"/>
      <c r="S240" s="158"/>
      <c r="T240" s="148"/>
    </row>
    <row r="241" spans="1:20" s="2" customFormat="1" ht="13.9" customHeight="1" x14ac:dyDescent="0.25">
      <c r="A241" s="34"/>
      <c r="C241" s="2" t="s">
        <v>153</v>
      </c>
      <c r="D241" s="56" t="s">
        <v>147</v>
      </c>
      <c r="F241" s="458">
        <f>N189</f>
        <v>0</v>
      </c>
      <c r="G241" s="458"/>
      <c r="H241" s="458"/>
      <c r="R241" s="161"/>
      <c r="S241" s="158"/>
      <c r="T241" s="148"/>
    </row>
    <row r="242" spans="1:20" s="2" customFormat="1" ht="13.9" customHeight="1" x14ac:dyDescent="0.25">
      <c r="A242" s="34"/>
      <c r="D242" s="56" t="s">
        <v>150</v>
      </c>
      <c r="F242" s="458">
        <f>N190</f>
        <v>0</v>
      </c>
      <c r="G242" s="458"/>
      <c r="H242" s="458"/>
      <c r="R242" s="161"/>
      <c r="S242" s="158"/>
      <c r="T242" s="148"/>
    </row>
    <row r="243" spans="1:20" s="2" customFormat="1" ht="13.9" customHeight="1" x14ac:dyDescent="0.25">
      <c r="A243" s="34"/>
      <c r="R243" s="161"/>
      <c r="S243" s="158"/>
      <c r="T243" s="148"/>
    </row>
    <row r="244" spans="1:20" s="2" customFormat="1" ht="13.9" customHeight="1" x14ac:dyDescent="0.2">
      <c r="A244" s="34"/>
      <c r="B244" s="113" t="str">
        <f>IF(N197=0,"","A.2.")</f>
        <v/>
      </c>
      <c r="C244" s="2" t="str">
        <f>IF(N197=0,"-",
"het ereloon ten laste van de Belgische Staat zou leggen ten belope van:")</f>
        <v>-</v>
      </c>
      <c r="M244" s="424" t="str">
        <f>IF(N197=0,"",N197)</f>
        <v/>
      </c>
      <c r="N244" s="424"/>
      <c r="O244" s="424"/>
      <c r="P244" s="424"/>
      <c r="Q244" s="188" t="str">
        <f>IF(N197=0,"","[TLBS]")</f>
        <v/>
      </c>
      <c r="R244" s="161"/>
      <c r="S244" s="158"/>
      <c r="T244" s="148"/>
    </row>
    <row r="245" spans="1:20" s="2" customFormat="1" ht="13.9" customHeight="1" x14ac:dyDescent="0.25">
      <c r="A245" s="34"/>
      <c r="C245" s="2" t="str">
        <f>IF(N197=0,"","hetzij")</f>
        <v/>
      </c>
      <c r="D245" s="56" t="str">
        <f>IF(N197=0,"","&gt; ereloon")</f>
        <v/>
      </c>
      <c r="F245" s="458" t="str">
        <f>IF(N197=0,"",N195)</f>
        <v/>
      </c>
      <c r="G245" s="458"/>
      <c r="H245" s="458"/>
      <c r="R245" s="161"/>
      <c r="S245" s="158"/>
      <c r="T245" s="148"/>
    </row>
    <row r="246" spans="1:20" s="2" customFormat="1" ht="13.9" customHeight="1" x14ac:dyDescent="0.25">
      <c r="A246" s="34"/>
      <c r="D246" s="56" t="str">
        <f>IF(N197=0,"","&gt; btw 21 %")</f>
        <v/>
      </c>
      <c r="F246" s="458" t="str">
        <f>IF(N197=0,"",N196)</f>
        <v/>
      </c>
      <c r="G246" s="458"/>
      <c r="H246" s="458"/>
      <c r="R246" s="161"/>
      <c r="S246" s="158"/>
      <c r="T246" s="148"/>
    </row>
    <row r="247" spans="1:20" s="2" customFormat="1" ht="13.9" customHeight="1" x14ac:dyDescent="0.25">
      <c r="A247" s="34"/>
      <c r="R247" s="161"/>
      <c r="S247" s="158"/>
      <c r="T247" s="148"/>
    </row>
    <row r="248" spans="1:20" s="2" customFormat="1" ht="13.9" customHeight="1" x14ac:dyDescent="0.25">
      <c r="A248" s="34"/>
      <c r="B248" s="31" t="str">
        <f>IF(N110=0,"","B.")</f>
        <v/>
      </c>
      <c r="C248" s="61" t="str">
        <f>IF(N110=0,"-","de aanrekenbare kosten (artikel 7, §§ 1 en2 KB) zou bepalen op:")</f>
        <v>-</v>
      </c>
      <c r="M248" s="424" t="str">
        <f>IF(N110=0,"",N110)</f>
        <v/>
      </c>
      <c r="N248" s="424"/>
      <c r="O248" s="424"/>
      <c r="P248" s="424"/>
      <c r="Q248" s="188" t="str">
        <f>IF(N110=0,"","[AKO]")</f>
        <v/>
      </c>
      <c r="R248" s="161"/>
      <c r="S248" s="158"/>
      <c r="T248" s="148"/>
    </row>
    <row r="249" spans="1:20" s="2" customFormat="1" ht="13.9" customHeight="1" x14ac:dyDescent="0.25">
      <c r="A249" s="34"/>
      <c r="R249" s="161"/>
      <c r="S249" s="158"/>
      <c r="T249" s="148"/>
    </row>
    <row r="250" spans="1:20" s="2" customFormat="1" ht="13.9" customHeight="1" x14ac:dyDescent="0.25">
      <c r="A250" s="34"/>
      <c r="R250" s="161"/>
      <c r="S250" s="158"/>
      <c r="T250" s="148"/>
    </row>
    <row r="251" spans="1:20" s="2" customFormat="1" ht="13.9" customHeight="1" x14ac:dyDescent="0.25">
      <c r="A251" s="34"/>
      <c r="B251" s="61" t="s">
        <v>49</v>
      </c>
      <c r="R251" s="161"/>
      <c r="S251" s="158"/>
      <c r="T251" s="148"/>
    </row>
    <row r="252" spans="1:20" s="2" customFormat="1" ht="13.9" customHeight="1" x14ac:dyDescent="0.25">
      <c r="A252" s="34"/>
      <c r="B252" s="407" t="str">
        <f>IF(COUNTIF(A1:A257,"►")&gt;0,"û","")</f>
        <v>û</v>
      </c>
      <c r="C252" s="407"/>
      <c r="D252" s="407"/>
      <c r="E252" s="407"/>
      <c r="R252" s="161"/>
      <c r="S252" s="158"/>
      <c r="T252" s="148"/>
    </row>
    <row r="253" spans="1:20" s="2" customFormat="1" ht="13.9" customHeight="1" x14ac:dyDescent="0.25">
      <c r="A253" s="34"/>
      <c r="B253" s="407"/>
      <c r="C253" s="407"/>
      <c r="D253" s="407"/>
      <c r="E253" s="407"/>
      <c r="R253" s="161"/>
      <c r="S253" s="158"/>
      <c r="T253" s="148"/>
    </row>
    <row r="254" spans="1:20" s="2" customFormat="1" ht="13.9" customHeight="1" x14ac:dyDescent="0.25">
      <c r="A254" s="34"/>
      <c r="B254" s="407"/>
      <c r="C254" s="407"/>
      <c r="D254" s="407"/>
      <c r="E254" s="407"/>
      <c r="R254" s="161"/>
      <c r="S254" s="158"/>
      <c r="T254" s="148"/>
    </row>
    <row r="255" spans="1:20" s="2" customFormat="1" ht="13.9" customHeight="1" x14ac:dyDescent="0.25">
      <c r="A255" s="34"/>
      <c r="B255" s="407"/>
      <c r="C255" s="407"/>
      <c r="D255" s="407"/>
      <c r="E255" s="407"/>
      <c r="R255" s="161"/>
      <c r="S255" s="158"/>
      <c r="T255" s="148"/>
    </row>
    <row r="256" spans="1:20" s="2" customFormat="1" ht="13.9" customHeight="1" x14ac:dyDescent="0.25">
      <c r="A256" s="34"/>
      <c r="B256" s="32" t="str">
        <f>D13&amp;" "&amp;L13&amp;IF(OR(L18="-",ISBLANK(L18)),"","               -               "&amp;D18&amp;" "&amp;L18)</f>
        <v xml:space="preserve"> </v>
      </c>
      <c r="R256" s="161"/>
      <c r="S256" s="158"/>
      <c r="T256" s="148"/>
    </row>
    <row r="257" spans="1:20" s="2" customFormat="1" ht="13.9" customHeight="1" x14ac:dyDescent="0.25">
      <c r="A257" s="34" t="str">
        <f>IF(ISBLANK(B257),"►","")</f>
        <v>►</v>
      </c>
      <c r="B257" s="406"/>
      <c r="C257" s="406"/>
      <c r="D257" s="406"/>
      <c r="E257" s="406"/>
      <c r="R257" s="161"/>
      <c r="S257" s="158"/>
      <c r="T257" s="148"/>
    </row>
    <row r="1048574" spans="1:2" ht="14.1" customHeight="1" x14ac:dyDescent="0.25">
      <c r="A1048574" s="208"/>
      <c r="B1048574" s="208"/>
    </row>
  </sheetData>
  <sheetProtection algorithmName="SHA-512" hashValue="PRpkp49JpllGm+Fr+2Uk+2jXI2CsuGp+ldYmq/PYJNw9NSaFD3DMOOiz8MkFf8oj08WH7+r+PeocBr+qBf7TLQ==" saltValue="JdJZ48rxvxAHS0KwzPdz6A==" spinCount="100000" sheet="1" objects="1" scenarios="1" selectLockedCells="1"/>
  <mergeCells count="369">
    <mergeCell ref="N171:P171"/>
    <mergeCell ref="C169:E169"/>
    <mergeCell ref="G169:I169"/>
    <mergeCell ref="K169:M169"/>
    <mergeCell ref="S46:S48"/>
    <mergeCell ref="F242:H242"/>
    <mergeCell ref="M244:P244"/>
    <mergeCell ref="F152:H152"/>
    <mergeCell ref="M152:O152"/>
    <mergeCell ref="F153:H153"/>
    <mergeCell ref="M96:P96"/>
    <mergeCell ref="M97:P97"/>
    <mergeCell ref="M98:P98"/>
    <mergeCell ref="M99:P99"/>
    <mergeCell ref="M100:P100"/>
    <mergeCell ref="B150:H150"/>
    <mergeCell ref="I150:J150"/>
    <mergeCell ref="K150:L150"/>
    <mergeCell ref="M150:O150"/>
    <mergeCell ref="B151:H151"/>
    <mergeCell ref="K151:L151"/>
    <mergeCell ref="M151:O151"/>
    <mergeCell ref="B149:H149"/>
    <mergeCell ref="I149:J149"/>
    <mergeCell ref="F245:H245"/>
    <mergeCell ref="F246:H246"/>
    <mergeCell ref="N178:P178"/>
    <mergeCell ref="N179:P179"/>
    <mergeCell ref="N180:P180"/>
    <mergeCell ref="H181:J181"/>
    <mergeCell ref="H182:J182"/>
    <mergeCell ref="B183:P184"/>
    <mergeCell ref="N197:P197"/>
    <mergeCell ref="C220:O220"/>
    <mergeCell ref="C221:O221"/>
    <mergeCell ref="C231:O231"/>
    <mergeCell ref="B236:P238"/>
    <mergeCell ref="M240:P240"/>
    <mergeCell ref="F241:H241"/>
    <mergeCell ref="C226:O226"/>
    <mergeCell ref="C229:O229"/>
    <mergeCell ref="C230:O230"/>
    <mergeCell ref="C222:O222"/>
    <mergeCell ref="C223:O223"/>
    <mergeCell ref="C224:O224"/>
    <mergeCell ref="C225:O225"/>
    <mergeCell ref="C227:O227"/>
    <mergeCell ref="C228:O228"/>
    <mergeCell ref="K149:L149"/>
    <mergeCell ref="M149:O149"/>
    <mergeCell ref="B160:P160"/>
    <mergeCell ref="N169:P169"/>
    <mergeCell ref="C170:E170"/>
    <mergeCell ref="G170:I170"/>
    <mergeCell ref="B147:H147"/>
    <mergeCell ref="I147:J147"/>
    <mergeCell ref="K147:L147"/>
    <mergeCell ref="M147:O147"/>
    <mergeCell ref="B148:H148"/>
    <mergeCell ref="I148:J148"/>
    <mergeCell ref="K148:L148"/>
    <mergeCell ref="M148:O148"/>
    <mergeCell ref="C163:E163"/>
    <mergeCell ref="C165:E165"/>
    <mergeCell ref="G165:I165"/>
    <mergeCell ref="K165:M165"/>
    <mergeCell ref="N165:P165"/>
    <mergeCell ref="C166:E166"/>
    <mergeCell ref="G166:I166"/>
    <mergeCell ref="K166:M166"/>
    <mergeCell ref="N166:P166"/>
    <mergeCell ref="K170:M170"/>
    <mergeCell ref="B145:H145"/>
    <mergeCell ref="I145:J145"/>
    <mergeCell ref="K145:L145"/>
    <mergeCell ref="M145:O145"/>
    <mergeCell ref="B146:H146"/>
    <mergeCell ref="I146:J146"/>
    <mergeCell ref="K146:L146"/>
    <mergeCell ref="M146:O146"/>
    <mergeCell ref="B143:H143"/>
    <mergeCell ref="I143:J143"/>
    <mergeCell ref="K143:L143"/>
    <mergeCell ref="M143:O143"/>
    <mergeCell ref="B144:H144"/>
    <mergeCell ref="I144:J144"/>
    <mergeCell ref="K144:L144"/>
    <mergeCell ref="M144:O144"/>
    <mergeCell ref="B142:H142"/>
    <mergeCell ref="I142:J142"/>
    <mergeCell ref="K142:L142"/>
    <mergeCell ref="M142:O142"/>
    <mergeCell ref="B141:H141"/>
    <mergeCell ref="I141:J141"/>
    <mergeCell ref="K141:L141"/>
    <mergeCell ref="M141:O141"/>
    <mergeCell ref="B140:H140"/>
    <mergeCell ref="I140:J140"/>
    <mergeCell ref="K140:L140"/>
    <mergeCell ref="M140:O140"/>
    <mergeCell ref="B138:H138"/>
    <mergeCell ref="I138:J138"/>
    <mergeCell ref="K138:L138"/>
    <mergeCell ref="M138:O138"/>
    <mergeCell ref="B139:H139"/>
    <mergeCell ref="I139:J139"/>
    <mergeCell ref="K139:L139"/>
    <mergeCell ref="M139:O139"/>
    <mergeCell ref="B136:H136"/>
    <mergeCell ref="I136:J136"/>
    <mergeCell ref="K136:L136"/>
    <mergeCell ref="M136:O136"/>
    <mergeCell ref="B137:H137"/>
    <mergeCell ref="I137:J137"/>
    <mergeCell ref="K137:L137"/>
    <mergeCell ref="M137:O137"/>
    <mergeCell ref="F130:H130"/>
    <mergeCell ref="M130:O130"/>
    <mergeCell ref="F131:H131"/>
    <mergeCell ref="B135:H135"/>
    <mergeCell ref="I135:J135"/>
    <mergeCell ref="K135:L135"/>
    <mergeCell ref="M135:O135"/>
    <mergeCell ref="K123:L123"/>
    <mergeCell ref="M123:O123"/>
    <mergeCell ref="B124:J124"/>
    <mergeCell ref="K124:L124"/>
    <mergeCell ref="M124:O124"/>
    <mergeCell ref="B128:J128"/>
    <mergeCell ref="K128:L128"/>
    <mergeCell ref="M128:O128"/>
    <mergeCell ref="B129:J129"/>
    <mergeCell ref="K129:L129"/>
    <mergeCell ref="M129:O129"/>
    <mergeCell ref="B126:J126"/>
    <mergeCell ref="K126:L126"/>
    <mergeCell ref="M126:O126"/>
    <mergeCell ref="B127:J127"/>
    <mergeCell ref="K127:L127"/>
    <mergeCell ref="M127:O127"/>
    <mergeCell ref="K108:M108"/>
    <mergeCell ref="H108:J108"/>
    <mergeCell ref="H109:J109"/>
    <mergeCell ref="E110:G110"/>
    <mergeCell ref="H110:J110"/>
    <mergeCell ref="K110:M110"/>
    <mergeCell ref="N110:P110"/>
    <mergeCell ref="B118:J118"/>
    <mergeCell ref="K118:L118"/>
    <mergeCell ref="M118:O118"/>
    <mergeCell ref="B122:J122"/>
    <mergeCell ref="K122:L122"/>
    <mergeCell ref="M122:O122"/>
    <mergeCell ref="B120:J120"/>
    <mergeCell ref="K120:L120"/>
    <mergeCell ref="M120:O120"/>
    <mergeCell ref="B125:J125"/>
    <mergeCell ref="K125:L125"/>
    <mergeCell ref="M125:O125"/>
    <mergeCell ref="B123:J123"/>
    <mergeCell ref="N170:P170"/>
    <mergeCell ref="C167:E167"/>
    <mergeCell ref="G167:I167"/>
    <mergeCell ref="K167:M167"/>
    <mergeCell ref="N167:P167"/>
    <mergeCell ref="C168:E168"/>
    <mergeCell ref="G168:I168"/>
    <mergeCell ref="K168:M168"/>
    <mergeCell ref="N168:P168"/>
    <mergeCell ref="G163:I163"/>
    <mergeCell ref="K163:M163"/>
    <mergeCell ref="N163:P163"/>
    <mergeCell ref="C164:E164"/>
    <mergeCell ref="G164:I164"/>
    <mergeCell ref="K164:M164"/>
    <mergeCell ref="N164:P164"/>
    <mergeCell ref="F90:H90"/>
    <mergeCell ref="M158:P158"/>
    <mergeCell ref="K161:M161"/>
    <mergeCell ref="N161:P161"/>
    <mergeCell ref="C162:E162"/>
    <mergeCell ref="G162:I162"/>
    <mergeCell ref="K162:M162"/>
    <mergeCell ref="N162:P162"/>
    <mergeCell ref="B114:J114"/>
    <mergeCell ref="K114:L114"/>
    <mergeCell ref="M114:O114"/>
    <mergeCell ref="B115:J115"/>
    <mergeCell ref="K115:L115"/>
    <mergeCell ref="M115:O115"/>
    <mergeCell ref="N108:P108"/>
    <mergeCell ref="N109:P109"/>
    <mergeCell ref="B103:I103"/>
    <mergeCell ref="B105:P106"/>
    <mergeCell ref="H107:J107"/>
    <mergeCell ref="K107:M107"/>
    <mergeCell ref="N107:P107"/>
    <mergeCell ref="K117:L117"/>
    <mergeCell ref="M117:O117"/>
    <mergeCell ref="B121:J121"/>
    <mergeCell ref="B87:J87"/>
    <mergeCell ref="K87:L87"/>
    <mergeCell ref="M87:O87"/>
    <mergeCell ref="B88:J88"/>
    <mergeCell ref="K88:M88"/>
    <mergeCell ref="F89:H89"/>
    <mergeCell ref="M89:O89"/>
    <mergeCell ref="B119:J119"/>
    <mergeCell ref="K119:L119"/>
    <mergeCell ref="M119:O119"/>
    <mergeCell ref="B116:J116"/>
    <mergeCell ref="K116:L116"/>
    <mergeCell ref="M116:O116"/>
    <mergeCell ref="B117:J117"/>
    <mergeCell ref="K121:L121"/>
    <mergeCell ref="M121:O121"/>
    <mergeCell ref="K109:M109"/>
    <mergeCell ref="B85:J85"/>
    <mergeCell ref="K85:L85"/>
    <mergeCell ref="M85:O85"/>
    <mergeCell ref="B86:J86"/>
    <mergeCell ref="K86:L86"/>
    <mergeCell ref="M86:O86"/>
    <mergeCell ref="B83:J83"/>
    <mergeCell ref="K83:L83"/>
    <mergeCell ref="M83:O83"/>
    <mergeCell ref="B84:J84"/>
    <mergeCell ref="K84:L84"/>
    <mergeCell ref="M84:O84"/>
    <mergeCell ref="B81:J81"/>
    <mergeCell ref="K81:L81"/>
    <mergeCell ref="M81:O81"/>
    <mergeCell ref="B82:J82"/>
    <mergeCell ref="K82:L82"/>
    <mergeCell ref="M82:O82"/>
    <mergeCell ref="B79:J79"/>
    <mergeCell ref="K79:L79"/>
    <mergeCell ref="M79:O79"/>
    <mergeCell ref="B80:J80"/>
    <mergeCell ref="K80:L80"/>
    <mergeCell ref="M80:O80"/>
    <mergeCell ref="B77:J77"/>
    <mergeCell ref="K77:L77"/>
    <mergeCell ref="M77:O77"/>
    <mergeCell ref="B78:J78"/>
    <mergeCell ref="K78:L78"/>
    <mergeCell ref="M78:O78"/>
    <mergeCell ref="B75:J75"/>
    <mergeCell ref="K75:L75"/>
    <mergeCell ref="M75:O75"/>
    <mergeCell ref="B76:J76"/>
    <mergeCell ref="K76:L76"/>
    <mergeCell ref="M76:O76"/>
    <mergeCell ref="B73:J73"/>
    <mergeCell ref="K73:L73"/>
    <mergeCell ref="M73:O73"/>
    <mergeCell ref="B74:J74"/>
    <mergeCell ref="K74:L74"/>
    <mergeCell ref="M74:O74"/>
    <mergeCell ref="B71:J71"/>
    <mergeCell ref="K71:L71"/>
    <mergeCell ref="M71:O71"/>
    <mergeCell ref="B72:J72"/>
    <mergeCell ref="K72:L72"/>
    <mergeCell ref="M72:O72"/>
    <mergeCell ref="B69:J69"/>
    <mergeCell ref="K69:L69"/>
    <mergeCell ref="M69:O69"/>
    <mergeCell ref="B70:J70"/>
    <mergeCell ref="K70:L70"/>
    <mergeCell ref="M70:O70"/>
    <mergeCell ref="B67:J67"/>
    <mergeCell ref="K67:L67"/>
    <mergeCell ref="M67:O67"/>
    <mergeCell ref="B68:J68"/>
    <mergeCell ref="K68:L68"/>
    <mergeCell ref="M68:O68"/>
    <mergeCell ref="M64:O64"/>
    <mergeCell ref="B65:J65"/>
    <mergeCell ref="K65:L65"/>
    <mergeCell ref="M65:O65"/>
    <mergeCell ref="B66:J66"/>
    <mergeCell ref="K66:L66"/>
    <mergeCell ref="M66:O66"/>
    <mergeCell ref="S57:S58"/>
    <mergeCell ref="B58:J58"/>
    <mergeCell ref="K58:L58"/>
    <mergeCell ref="M58:O58"/>
    <mergeCell ref="D14:H14"/>
    <mergeCell ref="L14:P14"/>
    <mergeCell ref="E4:P4"/>
    <mergeCell ref="L46:P46"/>
    <mergeCell ref="L48:P48"/>
    <mergeCell ref="L34:P34"/>
    <mergeCell ref="L42:P42"/>
    <mergeCell ref="B8:C10"/>
    <mergeCell ref="S4:S5"/>
    <mergeCell ref="E5:P5"/>
    <mergeCell ref="E6:P6"/>
    <mergeCell ref="E7:P7"/>
    <mergeCell ref="S7:S11"/>
    <mergeCell ref="B22:P24"/>
    <mergeCell ref="R27:R30"/>
    <mergeCell ref="S27:S30"/>
    <mergeCell ref="L28:P28"/>
    <mergeCell ref="L29:P29"/>
    <mergeCell ref="D15:H15"/>
    <mergeCell ref="D18:H18"/>
    <mergeCell ref="L18:P18"/>
    <mergeCell ref="D19:H19"/>
    <mergeCell ref="L19:P19"/>
    <mergeCell ref="D20:H20"/>
    <mergeCell ref="E1:F1"/>
    <mergeCell ref="G1:H1"/>
    <mergeCell ref="J1:L1"/>
    <mergeCell ref="M1:P1"/>
    <mergeCell ref="E2:P2"/>
    <mergeCell ref="E3:P3"/>
    <mergeCell ref="O8:P10"/>
    <mergeCell ref="D13:H13"/>
    <mergeCell ref="L13:P13"/>
    <mergeCell ref="S189:S190"/>
    <mergeCell ref="S185:S186"/>
    <mergeCell ref="S36:S38"/>
    <mergeCell ref="S49:S51"/>
    <mergeCell ref="N191:P191"/>
    <mergeCell ref="B193:P194"/>
    <mergeCell ref="B185:P187"/>
    <mergeCell ref="N189:P189"/>
    <mergeCell ref="N190:P190"/>
    <mergeCell ref="B36:J37"/>
    <mergeCell ref="L36:P36"/>
    <mergeCell ref="L39:P39"/>
    <mergeCell ref="L40:P40"/>
    <mergeCell ref="L49:P49"/>
    <mergeCell ref="B61:J61"/>
    <mergeCell ref="K61:M61"/>
    <mergeCell ref="B62:J62"/>
    <mergeCell ref="K62:L62"/>
    <mergeCell ref="M62:O62"/>
    <mergeCell ref="S62:S65"/>
    <mergeCell ref="B63:J63"/>
    <mergeCell ref="K63:L63"/>
    <mergeCell ref="M63:O63"/>
    <mergeCell ref="B64:J64"/>
    <mergeCell ref="M248:P248"/>
    <mergeCell ref="B252:E255"/>
    <mergeCell ref="B257:E257"/>
    <mergeCell ref="L43:P43"/>
    <mergeCell ref="N195:P195"/>
    <mergeCell ref="N196:P196"/>
    <mergeCell ref="N172:P172"/>
    <mergeCell ref="J173:K173"/>
    <mergeCell ref="N173:P173"/>
    <mergeCell ref="B201:P202"/>
    <mergeCell ref="N203:P203"/>
    <mergeCell ref="N204:P204"/>
    <mergeCell ref="N205:P205"/>
    <mergeCell ref="B59:J59"/>
    <mergeCell ref="K59:L59"/>
    <mergeCell ref="M59:O59"/>
    <mergeCell ref="B60:J60"/>
    <mergeCell ref="K60:L60"/>
    <mergeCell ref="M60:O60"/>
    <mergeCell ref="B54:P55"/>
    <mergeCell ref="B57:J57"/>
    <mergeCell ref="K57:L57"/>
    <mergeCell ref="M57:O57"/>
    <mergeCell ref="K64:L64"/>
  </mergeCells>
  <conditionalFormatting sqref="C215">
    <cfRule type="expression" dxfId="12" priority="23">
      <formula>$B$215&gt;0</formula>
    </cfRule>
  </conditionalFormatting>
  <conditionalFormatting sqref="C216">
    <cfRule type="expression" dxfId="11" priority="28">
      <formula>$B$216&gt;0</formula>
    </cfRule>
  </conditionalFormatting>
  <conditionalFormatting sqref="C217">
    <cfRule type="expression" dxfId="10" priority="39">
      <formula>$B$217&gt;0</formula>
    </cfRule>
  </conditionalFormatting>
  <conditionalFormatting sqref="C218">
    <cfRule type="expression" dxfId="9" priority="40">
      <formula>$B$218&gt;0</formula>
    </cfRule>
  </conditionalFormatting>
  <conditionalFormatting sqref="B183:P184">
    <cfRule type="cellIs" dxfId="8" priority="15" operator="notEqual">
      <formula>"-"</formula>
    </cfRule>
  </conditionalFormatting>
  <conditionalFormatting sqref="M248:P248">
    <cfRule type="notContainsBlanks" dxfId="7" priority="14">
      <formula>LEN(TRIM(M248))&gt;0</formula>
    </cfRule>
  </conditionalFormatting>
  <conditionalFormatting sqref="E205">
    <cfRule type="containsText" dxfId="6" priority="12" operator="containsText" text="FOUT">
      <formula>NOT(ISERROR(SEARCH("FOUT",E205)))</formula>
    </cfRule>
  </conditionalFormatting>
  <conditionalFormatting sqref="M244:P244">
    <cfRule type="notContainsBlanks" dxfId="5" priority="11">
      <formula>LEN(TRIM(M244))&gt;0</formula>
    </cfRule>
  </conditionalFormatting>
  <conditionalFormatting sqref="A2:XFD47 A48:R48 T48:XFD48 A1:R1 T1:XFD1 A216:XFD1048576 A214:R215 T214:XFD215 A49:XFD213">
    <cfRule type="expression" dxfId="4" priority="5">
      <formula>$A$1048574&gt;46022</formula>
    </cfRule>
  </conditionalFormatting>
  <conditionalFormatting sqref="C219">
    <cfRule type="expression" dxfId="3" priority="41">
      <formula>$B$219&gt;0</formula>
    </cfRule>
  </conditionalFormatting>
  <conditionalFormatting sqref="C220">
    <cfRule type="expression" dxfId="2" priority="4">
      <formula>$B$219&gt;0</formula>
    </cfRule>
  </conditionalFormatting>
  <dataValidations count="14">
    <dataValidation type="whole" allowBlank="1" showInputMessage="1" showErrorMessage="1" error="Geef het volgnummer, dat het tweedee kenmerk van het F-nummer vormt. Geef enkel de cijfers andere dan 0 in." prompt="Geef het volgnummer, dat het tweede kenmerk van het F-nummer vormt. Geef enkel de cijfers andere dan 0 in. Excel past het nummer automatisch aan naar een vier-karakter-nummer._x000a__x000a_bv. volgnummer 0015 ingeven als 15" sqref="G1:H1" xr:uid="{00000000-0002-0000-0200-000000000000}">
      <formula1>1</formula1>
      <formula2>9999</formula2>
    </dataValidation>
    <dataValidation type="whole" allowBlank="1" showInputMessage="1" showErrorMessage="1" error="Geef het jaartal, dat het eerste kenmerk van het F-nummer vormt, in vier karakters in." prompt="Geef het jaartal, dat het eerste kenmerk van het F-nummer vormt, in vier karakters in." sqref="E1:F1" xr:uid="{00000000-0002-0000-0200-000001000000}">
      <formula1>1970</formula1>
      <formula2>2033</formula2>
    </dataValidation>
    <dataValidation type="list" allowBlank="1" showInputMessage="1" showErrorMessage="1" error="Gebruik een &quot;x&quot; om aan te duiden dat een GK3 (nog) niet werd betaald via een boedelrekenening." prompt="Gebruik een &quot;x&quot; om aan te duiden dat een GK3 (nog) niet werd betaald via een boedelrekenening._x000a__x000a_Indien u een ingevoerde X wil verwijderen, selecteer dan de cel en druk de knop &quot;delete&quot;." sqref="P115:P129 P136:P151" xr:uid="{00000000-0002-0000-0200-000002000000}">
      <formula1>"X"</formula1>
    </dataValidation>
    <dataValidation allowBlank="1" showInputMessage="1" showErrorMessage="1" errorTitle="Datum" error="_x000a_Geef de datum in het formaat: dd/mm/jjjj_x000a__x000a_bv. 1 februari 1999_x000a__x000a_ingeven als: 01/02/1999" promptTitle="Datum" prompt="_x000a_Geef de datum in het formaat: dd/mm/jjjj_x000a__x000a_bv. 1 februari 1999_x000a__x000a_ingeven als: 01/02/1999" sqref="B257:E257" xr:uid="{00000000-0002-0000-0200-000003000000}"/>
    <dataValidation allowBlank="1" showInputMessage="1" showErrorMessage="1" prompt="Geef het percentage ten belope waarvan de BTW verlegbaar is._x000a__x000a_Geef geen %-teken in._x000a__x000a_Is de BTW volledig verlegbaar vul dan 100 in._x000a_Is de BTW niet verlegbaar vul dan 0 in" sqref="L49:P49" xr:uid="{00000000-0002-0000-0200-000004000000}"/>
    <dataValidation type="list" allowBlank="1" showInputMessage="1" showErrorMessage="1" sqref="L48:P48 U197:W197" xr:uid="{00000000-0002-0000-0200-000005000000}">
      <formula1>"BTW-plichtig,NIET BTW-plichtig"</formula1>
    </dataValidation>
    <dataValidation type="list" allowBlank="1" showInputMessage="1" showErrorMessage="1" sqref="L34:P34 L36:P36 L39:P40 L46:P46" xr:uid="{00000000-0002-0000-0200-000006000000}">
      <formula1>"JA,NEEN"</formula1>
    </dataValidation>
    <dataValidation allowBlank="1" showInputMessage="1" showErrorMessage="1" prompt="Voornaam en naam._x000a__x000a_Indien er meerdere zijn, scheiden met &quot;-&quot;." sqref="E7:P7" xr:uid="{00000000-0002-0000-0200-000007000000}"/>
    <dataValidation allowBlank="1" showInputMessage="1" showErrorMessage="1" prompt="Geef de datum in volgens het formaat_x000a__x000a_dd/mm/jjjj" sqref="E6:P6" xr:uid="{00000000-0002-0000-0200-000008000000}"/>
    <dataValidation allowBlank="1" showInputMessage="1" showErrorMessage="1" prompt="Voer geen 0 in en gebruik geen scheidingspunten._x000a__x000a_bvb. KBO = 0123.456.789_x000a__x000a_Voer in als 123456789" sqref="E5:P5" xr:uid="{00000000-0002-0000-0200-000009000000}"/>
    <dataValidation allowBlank="1" showInputMessage="1" showErrorMessage="1" prompt="Voor rechtspersoon: geef rechtsvorm en naam_x000a__x000a_Voor natuurlijke persoon: geef voornaam en naam" sqref="E2:P2" xr:uid="{00000000-0002-0000-0200-00000A000000}"/>
    <dataValidation allowBlank="1" showInputMessage="1" showErrorMessage="1" prompt="Postnummer en stad" sqref="L14:P14 L19:P19" xr:uid="{00000000-0002-0000-0200-00000B000000}"/>
    <dataValidation allowBlank="1" showInputMessage="1" showErrorMessage="1" prompt="Straatnaam en huisnummer" sqref="D14:H14 D19:H19" xr:uid="{00000000-0002-0000-0200-00000C000000}"/>
    <dataValidation type="list" allowBlank="1" showInputMessage="1" showErrorMessage="1" error="gebruik alleen een &quot;x&quot; om aan te duiden dat een actiefbestanddeel niet werd geïnd via een boedelrekenening." prompt="Gebruik een &quot;x&quot; om aan te duiden dat een actiefbestanddeel niet werd geïnd via een boedelrekenening._x000a__x000a_Indien u een ingevoerde X wil verwijderen, selecteer dan de cel en druk de knop &quot;delete&quot;." sqref="P62:P87" xr:uid="{00000000-0002-0000-0200-00000D000000}">
      <formula1>"X"</formula1>
    </dataValidation>
  </dataValidations>
  <pageMargins left="0.59" right="0.27559055118110237" top="0.43307086614173229" bottom="0.43307086614173229" header="0.15748031496062992" footer="0.15748031496062992"/>
  <pageSetup orientation="portrait" r:id="rId1"/>
  <headerFooter>
    <oddFooter>&amp;R&amp;"Arial,Standaard"&amp;9p. &amp;P van &amp;N</oddFooter>
  </headerFooter>
  <rowBreaks count="4" manualBreakCount="4">
    <brk id="50" max="16" man="1"/>
    <brk id="101" max="16" man="1"/>
    <brk id="154" max="16" man="1"/>
    <brk id="206" max="16" man="1"/>
  </rowBreaks>
  <drawing r:id="rId2"/>
  <picture r:id="rId3"/>
  <extLst>
    <ext xmlns:x14="http://schemas.microsoft.com/office/spreadsheetml/2009/9/main" uri="{78C0D931-6437-407d-A8EE-F0AAD7539E65}">
      <x14:conditionalFormattings>
        <x14:conditionalFormatting xmlns:xm="http://schemas.microsoft.com/office/excel/2006/main">
          <x14:cfRule type="expression" priority="1" id="{2F1ADFCF-218C-4016-8186-15CC542C8D24}">
            <xm:f>Blad2!$C$90235&gt;Blad2!$B$90235</xm:f>
            <x14:dxf>
              <font>
                <strike/>
                <color theme="0"/>
              </font>
              <fill>
                <patternFill>
                  <bgColor theme="0"/>
                </patternFill>
              </fill>
              <border>
                <left style="thin">
                  <color theme="0"/>
                </left>
                <right style="thin">
                  <color theme="0"/>
                </right>
                <top style="thin">
                  <color theme="0"/>
                </top>
                <bottom style="thin">
                  <color theme="0"/>
                </bottom>
                <vertical/>
                <horizontal/>
              </border>
            </x14:dxf>
          </x14:cfRule>
          <xm:sqref>A1:XFD1048576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2:A25"/>
  <sheetViews>
    <sheetView showGridLines="0" showRowColHeaders="0" topLeftCell="A1048576" workbookViewId="0">
      <selection sqref="A1:XFD1048576"/>
    </sheetView>
  </sheetViews>
  <sheetFormatPr defaultRowHeight="15" zeroHeight="1" x14ac:dyDescent="0.25"/>
  <cols>
    <col min="1" max="1" width="36.85546875" customWidth="1"/>
  </cols>
  <sheetData>
    <row r="2" spans="1:1" hidden="1" x14ac:dyDescent="0.25">
      <c r="A2" s="134" t="s">
        <v>92</v>
      </c>
    </row>
    <row r="3" spans="1:1" hidden="1" x14ac:dyDescent="0.25">
      <c r="A3" s="135" t="s">
        <v>93</v>
      </c>
    </row>
    <row r="4" spans="1:1" hidden="1" x14ac:dyDescent="0.25">
      <c r="A4" s="136" t="s">
        <v>94</v>
      </c>
    </row>
    <row r="5" spans="1:1" hidden="1" x14ac:dyDescent="0.25">
      <c r="A5" s="136" t="s">
        <v>95</v>
      </c>
    </row>
    <row r="6" spans="1:1" hidden="1" x14ac:dyDescent="0.25">
      <c r="A6" s="136" t="s">
        <v>96</v>
      </c>
    </row>
    <row r="7" spans="1:1" hidden="1" x14ac:dyDescent="0.25">
      <c r="A7" s="136" t="s">
        <v>97</v>
      </c>
    </row>
    <row r="8" spans="1:1" hidden="1" x14ac:dyDescent="0.25">
      <c r="A8" s="136" t="s">
        <v>98</v>
      </c>
    </row>
    <row r="9" spans="1:1" hidden="1" x14ac:dyDescent="0.25">
      <c r="A9" s="136" t="s">
        <v>99</v>
      </c>
    </row>
    <row r="10" spans="1:1" hidden="1" x14ac:dyDescent="0.25">
      <c r="A10" s="136" t="s">
        <v>100</v>
      </c>
    </row>
    <row r="11" spans="1:1" hidden="1" x14ac:dyDescent="0.25">
      <c r="A11" s="136" t="s">
        <v>101</v>
      </c>
    </row>
    <row r="12" spans="1:1" hidden="1" x14ac:dyDescent="0.25">
      <c r="A12" s="136" t="s">
        <v>102</v>
      </c>
    </row>
    <row r="13" spans="1:1" hidden="1" x14ac:dyDescent="0.25">
      <c r="A13" s="136" t="s">
        <v>103</v>
      </c>
    </row>
    <row r="14" spans="1:1" hidden="1" x14ac:dyDescent="0.25">
      <c r="A14" s="136" t="s">
        <v>104</v>
      </c>
    </row>
    <row r="15" spans="1:1" hidden="1" x14ac:dyDescent="0.25">
      <c r="A15" s="136" t="s">
        <v>105</v>
      </c>
    </row>
    <row r="16" spans="1:1" hidden="1" x14ac:dyDescent="0.25">
      <c r="A16" s="136" t="s">
        <v>106</v>
      </c>
    </row>
    <row r="17" spans="1:1" hidden="1" x14ac:dyDescent="0.25">
      <c r="A17" s="137"/>
    </row>
    <row r="18" spans="1:1" hidden="1" x14ac:dyDescent="0.25">
      <c r="A18" s="138" t="s">
        <v>107</v>
      </c>
    </row>
    <row r="19" spans="1:1" hidden="1" x14ac:dyDescent="0.25">
      <c r="A19" s="139" t="s">
        <v>108</v>
      </c>
    </row>
    <row r="20" spans="1:1" hidden="1" x14ac:dyDescent="0.25">
      <c r="A20" s="139" t="s">
        <v>109</v>
      </c>
    </row>
    <row r="21" spans="1:1" hidden="1" x14ac:dyDescent="0.25">
      <c r="A21" s="139" t="s">
        <v>110</v>
      </c>
    </row>
    <row r="22" spans="1:1" hidden="1" x14ac:dyDescent="0.25">
      <c r="A22" s="139" t="s">
        <v>111</v>
      </c>
    </row>
    <row r="23" spans="1:1" hidden="1" x14ac:dyDescent="0.25">
      <c r="A23" s="139" t="s">
        <v>112</v>
      </c>
    </row>
    <row r="24" spans="1:1" hidden="1" x14ac:dyDescent="0.25">
      <c r="A24" s="139" t="s">
        <v>113</v>
      </c>
    </row>
    <row r="25" spans="1:1" hidden="1" x14ac:dyDescent="0.25">
      <c r="A25" s="139" t="s">
        <v>186</v>
      </c>
    </row>
  </sheetData>
  <sheetProtection algorithmName="SHA-512" hashValue="XPI5+1oh9FXkbC37qtuR33I1LNFInFLnPkdTUSieICxyVRcz19Ob/m9owN403SKq3GgRcLbOwQNN46fk4cPajA==" saltValue="CD6QPbBjPlL7EiEzSU23sQ==" spinCount="100000" sheet="1" objects="1" scenarios="1" selectLockedCells="1" selectUnlockedCells="1"/>
  <conditionalFormatting sqref="A2:A25">
    <cfRule type="expression" dxfId="0" priority="1">
      <formula>#REF!&lt;&gt;"besviken"</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1AE4-BE32-439C-A92F-674028756AE2}">
  <sheetPr codeName="Blad5"/>
  <dimension ref="A90235:C90237"/>
  <sheetViews>
    <sheetView showGridLines="0" showRowColHeaders="0" topLeftCell="XFD90232" zoomScaleNormal="100" workbookViewId="0">
      <selection activeCell="A90232" sqref="A1:XFD1048576"/>
    </sheetView>
  </sheetViews>
  <sheetFormatPr defaultColWidth="0" defaultRowHeight="15.75" x14ac:dyDescent="0.25"/>
  <cols>
    <col min="1" max="1" width="9.140625" style="213" hidden="1" customWidth="1"/>
    <col min="2" max="3" width="11.85546875" style="215" hidden="1" customWidth="1"/>
    <col min="4" max="16384" width="9.140625" style="215" hidden="1"/>
  </cols>
  <sheetData>
    <row r="90235" spans="2:3" s="215" customFormat="1" ht="5.25" x14ac:dyDescent="0.15">
      <c r="B90235" s="214">
        <v>46467</v>
      </c>
      <c r="C90235" s="214">
        <f ca="1">TODAY()</f>
        <v>45476</v>
      </c>
    </row>
    <row r="90237" spans="2:3" s="215" customFormat="1" ht="5.25" x14ac:dyDescent="0.15">
      <c r="C90237" s="214"/>
    </row>
  </sheetData>
  <sheetProtection algorithmName="SHA-512" hashValue="J7ENKcSLwXAUfZL/ND29zsbzRayeH4usftnANLaNWMi5xKBogPeMoij631PSyzenFN4ufT43aKdEz2uuUJeNvw==" saltValue="0Sk8N1lNzpyXpFncVxvKYg==" spinCount="100000" sheet="1" objects="1" scenarios="1" selectLockedCells="1" selectUnlockedCells="1"/>
  <pageMargins left="0.7" right="0.7" top="0.75" bottom="0.75" header="0.3" footer="0.3"/>
  <pageSetup paperSize="9" orientation="portrait" r:id="rId1"/>
</worksheet>
</file>

<file path=docMetadata/LabelInfo.xml><?xml version="1.0" encoding="utf-8"?>
<clbl:labelList xmlns:clbl="http://schemas.microsoft.com/office/2020/mipLabelMetadata">
  <clbl:label id="{bb6bdbe6-c28b-4509-9f60-3d65d4de0b77}" enabled="0" method="" siteId="{bb6bdbe6-c28b-4509-9f60-3d65d4de0b77}"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7</vt:i4>
      </vt:variant>
    </vt:vector>
  </HeadingPairs>
  <TitlesOfParts>
    <vt:vector size="12" baseType="lpstr">
      <vt:lpstr>VZ_Tax_80_XX171</vt:lpstr>
      <vt:lpstr>VZ_Tax_OG</vt:lpstr>
      <vt:lpstr>VZ_Tax_73_XX135</vt:lpstr>
      <vt:lpstr>validering</vt:lpstr>
      <vt:lpstr>Blad2</vt:lpstr>
      <vt:lpstr>A1048675</vt:lpstr>
      <vt:lpstr>A1088574</vt:lpstr>
      <vt:lpstr>Aard</vt:lpstr>
      <vt:lpstr>VZ_Tax_73_XX135!Afdrukbereik</vt:lpstr>
      <vt:lpstr>VZ_Tax_80_XX171!Afdrukbereik</vt:lpstr>
      <vt:lpstr>VZ_Tax_OG!Afdrukbereik</vt:lpstr>
      <vt:lpstr>OG</vt:lpstr>
    </vt:vector>
  </TitlesOfParts>
  <Company>FOD Justitie / SPF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Declercq Johan</dc:creator>
  <cp:lastModifiedBy>Declercq Johan</cp:lastModifiedBy>
  <cp:lastPrinted>2024-07-02T14:47:11Z</cp:lastPrinted>
  <dcterms:created xsi:type="dcterms:W3CDTF">2019-10-09T11:54:35Z</dcterms:created>
  <dcterms:modified xsi:type="dcterms:W3CDTF">2024-07-03T10:13:07Z</dcterms:modified>
</cp:coreProperties>
</file>