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aïda Reddahi\Desktop\"/>
    </mc:Choice>
  </mc:AlternateContent>
  <xr:revisionPtr revIDLastSave="0" documentId="13_ncr:1_{6325BD26-A25A-41A8-9E55-0E15185CAFCF}" xr6:coauthVersionLast="47" xr6:coauthVersionMax="47" xr10:uidLastSave="{00000000-0000-0000-0000-000000000000}"/>
  <workbookProtection workbookAlgorithmName="SHA-512" workbookHashValue="6O6ME3uZNF5HcYGcl7C6O1rrGTrFAKJZlo7uhUOc48rtohm6hOAd8m+c7j+qKzAEdFOj4xKLG51bTHriEEeJow==" workbookSaltValue="7nkljvpM8UxvcQKuXd0m1A==" workbookSpinCount="100000" lockStructure="1"/>
  <bookViews>
    <workbookView xWindow="-120" yWindow="-120" windowWidth="29040" windowHeight="15720" xr2:uid="{00000000-000D-0000-FFFF-FFFF00000000}"/>
  </bookViews>
  <sheets>
    <sheet name="VZ_Tax_80_XX171" sheetId="1" r:id="rId1"/>
    <sheet name="VZ_Tax_OG" sheetId="4" r:id="rId2"/>
    <sheet name="VZ_Tax_73_XX135" sheetId="6" r:id="rId3"/>
    <sheet name="validering" sheetId="5" state="hidden" r:id="rId4"/>
  </sheets>
  <externalReferences>
    <externalReference r:id="rId5"/>
  </externalReferences>
  <definedNames>
    <definedName name="A1048675">VZ_Tax_73_XX135!$A$1</definedName>
    <definedName name="Aard">validering!$A$19:$A$25</definedName>
    <definedName name="_xlnm.Print_Area" localSheetId="2">VZ_Tax_73_XX135!$A$1:$Q$259</definedName>
    <definedName name="_xlnm.Print_Area" localSheetId="0">VZ_Tax_80_XX171!$A$1:$Q$309</definedName>
    <definedName name="_xlnm.Print_Area" localSheetId="1">VZ_Tax_OG!$A$1:$Q$203</definedName>
    <definedName name="OG">validering!$A$3:$A$16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6" l="1"/>
  <c r="K88" i="6"/>
  <c r="A42" i="6"/>
  <c r="A43" i="6"/>
  <c r="A46" i="1"/>
  <c r="B42" i="6"/>
  <c r="F157" i="4"/>
  <c r="K98" i="4" s="1"/>
  <c r="F129" i="4"/>
  <c r="F128" i="4"/>
  <c r="F156" i="4"/>
  <c r="H98" i="4" s="1"/>
  <c r="N98" i="4" s="1"/>
  <c r="M128" i="4"/>
  <c r="M156" i="4"/>
  <c r="B66" i="4"/>
  <c r="M89" i="6" l="1"/>
  <c r="B265" i="1"/>
  <c r="K150" i="1"/>
  <c r="B46" i="1"/>
  <c r="B44" i="1"/>
  <c r="A44" i="1"/>
  <c r="A1048576" i="1"/>
  <c r="A1048576" i="4"/>
  <c r="A1048576" i="6"/>
  <c r="B129" i="1" l="1"/>
  <c r="B49" i="6"/>
  <c r="A49" i="6" s="1"/>
  <c r="A179" i="1"/>
  <c r="P137" i="1" s="1"/>
  <c r="A27" i="4"/>
  <c r="P25" i="4" s="1"/>
  <c r="A28" i="6"/>
  <c r="P26" i="6" s="1"/>
  <c r="A28" i="1"/>
  <c r="P26" i="1" s="1"/>
  <c r="I8" i="6" l="1"/>
  <c r="I8" i="4"/>
  <c r="I304" i="1"/>
  <c r="I303" i="1"/>
  <c r="I305" i="1" l="1"/>
  <c r="B181" i="4"/>
  <c r="B263" i="1"/>
  <c r="B236" i="6"/>
  <c r="B32" i="6"/>
  <c r="N134" i="1"/>
  <c r="B134" i="1"/>
  <c r="I10" i="1" l="1"/>
  <c r="I10" i="4"/>
  <c r="I10" i="6"/>
  <c r="Q276" i="1"/>
  <c r="B203" i="6" l="1"/>
  <c r="G192" i="6"/>
  <c r="L174" i="6"/>
  <c r="B103" i="6" l="1"/>
  <c r="A100" i="6"/>
  <c r="A99" i="6"/>
  <c r="A97" i="6"/>
  <c r="A96" i="6"/>
  <c r="P93" i="6" s="1"/>
  <c r="M98" i="6"/>
  <c r="B105" i="6"/>
  <c r="F155" i="6"/>
  <c r="K109" i="6" s="1"/>
  <c r="M154" i="6"/>
  <c r="F154" i="6"/>
  <c r="H109" i="6" s="1"/>
  <c r="N109" i="6" s="1"/>
  <c r="F132" i="6"/>
  <c r="K108" i="6" s="1"/>
  <c r="M131" i="6"/>
  <c r="F131" i="6"/>
  <c r="H108" i="6" s="1"/>
  <c r="B22" i="6"/>
  <c r="A259" i="6"/>
  <c r="P236" i="6" s="1"/>
  <c r="B258" i="6"/>
  <c r="G171" i="6"/>
  <c r="G170" i="6"/>
  <c r="G169" i="6"/>
  <c r="G168" i="6"/>
  <c r="G167" i="6"/>
  <c r="G166" i="6"/>
  <c r="G165" i="6"/>
  <c r="G164" i="6"/>
  <c r="K164" i="6" s="1"/>
  <c r="F90" i="6"/>
  <c r="F89" i="6"/>
  <c r="P60" i="6"/>
  <c r="K49" i="6"/>
  <c r="K48" i="6"/>
  <c r="A48" i="6"/>
  <c r="P32" i="6" s="1"/>
  <c r="K46" i="6"/>
  <c r="A46" i="6"/>
  <c r="K45" i="6"/>
  <c r="A45" i="6"/>
  <c r="K43" i="6"/>
  <c r="K42" i="6"/>
  <c r="K40" i="6"/>
  <c r="B40" i="6"/>
  <c r="A40" i="6"/>
  <c r="K39" i="6"/>
  <c r="A39" i="6"/>
  <c r="K36" i="6"/>
  <c r="B36" i="6"/>
  <c r="A36" i="6"/>
  <c r="K34" i="6"/>
  <c r="A34" i="6"/>
  <c r="B30" i="6"/>
  <c r="A19" i="6"/>
  <c r="A18" i="6"/>
  <c r="A14" i="6"/>
  <c r="A13" i="6"/>
  <c r="I11" i="6"/>
  <c r="A7" i="6"/>
  <c r="A6" i="6"/>
  <c r="A5" i="6"/>
  <c r="A4" i="6"/>
  <c r="A3" i="6"/>
  <c r="A2" i="6"/>
  <c r="A1" i="6"/>
  <c r="C187" i="4"/>
  <c r="A33" i="4"/>
  <c r="K110" i="6" l="1"/>
  <c r="N108" i="6"/>
  <c r="N110" i="6" s="1"/>
  <c r="H110" i="6"/>
  <c r="C165" i="6"/>
  <c r="K165" i="6" s="1"/>
  <c r="C166" i="6"/>
  <c r="K166" i="6" s="1"/>
  <c r="C167" i="6"/>
  <c r="C168" i="6"/>
  <c r="C169" i="6"/>
  <c r="K169" i="6" s="1"/>
  <c r="C170" i="6"/>
  <c r="C171" i="6"/>
  <c r="K171" i="6" s="1"/>
  <c r="C172" i="6"/>
  <c r="B87" i="4"/>
  <c r="K96" i="4"/>
  <c r="K100" i="4" s="1"/>
  <c r="H96" i="4"/>
  <c r="H100" i="4" l="1"/>
  <c r="N96" i="4"/>
  <c r="N100" i="4" s="1"/>
  <c r="N180" i="6"/>
  <c r="N205" i="6"/>
  <c r="M160" i="6"/>
  <c r="K167" i="6"/>
  <c r="K168" i="6"/>
  <c r="K170" i="6"/>
  <c r="G83" i="4"/>
  <c r="G82" i="4"/>
  <c r="C83" i="4" s="1"/>
  <c r="G81" i="4"/>
  <c r="C82" i="4" s="1"/>
  <c r="M76" i="4"/>
  <c r="B73" i="4"/>
  <c r="A70" i="4"/>
  <c r="B70" i="4"/>
  <c r="A66" i="4"/>
  <c r="B31" i="4"/>
  <c r="A60" i="4"/>
  <c r="A58" i="4"/>
  <c r="A56" i="4"/>
  <c r="A54" i="4"/>
  <c r="B51" i="4"/>
  <c r="A51" i="4" s="1"/>
  <c r="B49" i="4"/>
  <c r="A49" i="4" s="1"/>
  <c r="A47" i="4"/>
  <c r="B47" i="4"/>
  <c r="A45" i="4"/>
  <c r="A43" i="4"/>
  <c r="A42" i="4"/>
  <c r="A40" i="4"/>
  <c r="A38" i="4"/>
  <c r="P64" i="4" l="1"/>
  <c r="P31" i="4"/>
  <c r="C250" i="6"/>
  <c r="B250" i="6"/>
  <c r="M250" i="6"/>
  <c r="B238" i="6" s="1"/>
  <c r="N181" i="6"/>
  <c r="N164" i="6"/>
  <c r="N163" i="6" s="1"/>
  <c r="N166" i="6"/>
  <c r="N167" i="6"/>
  <c r="N171" i="6"/>
  <c r="N169" i="6"/>
  <c r="G172" i="6"/>
  <c r="N168" i="6"/>
  <c r="K172" i="6"/>
  <c r="N165" i="6"/>
  <c r="N170" i="6"/>
  <c r="N172" i="6"/>
  <c r="N83" i="4"/>
  <c r="Q250" i="6" l="1"/>
  <c r="N173" i="6"/>
  <c r="N174" i="6" l="1"/>
  <c r="N175" i="6" s="1"/>
  <c r="A202" i="4"/>
  <c r="P181" i="4" s="1"/>
  <c r="B201" i="4"/>
  <c r="B89" i="4"/>
  <c r="C84" i="4"/>
  <c r="B29" i="4"/>
  <c r="A18" i="4"/>
  <c r="A17" i="4"/>
  <c r="A14" i="4"/>
  <c r="A13" i="4"/>
  <c r="I11" i="4"/>
  <c r="A7" i="4"/>
  <c r="A6" i="4"/>
  <c r="A5" i="4"/>
  <c r="A4" i="4"/>
  <c r="A3" i="4"/>
  <c r="A2" i="4"/>
  <c r="A1" i="4"/>
  <c r="C182" i="6" l="1"/>
  <c r="N182" i="6"/>
  <c r="H183" i="6" s="1"/>
  <c r="B197" i="4"/>
  <c r="G84" i="4"/>
  <c r="K84" i="4" s="1"/>
  <c r="N84" i="4"/>
  <c r="O8" i="4"/>
  <c r="K81" i="4"/>
  <c r="N81" i="4" s="1"/>
  <c r="K82" i="4"/>
  <c r="N82" i="4" s="1"/>
  <c r="K83" i="4"/>
  <c r="B8" i="4"/>
  <c r="B276" i="1"/>
  <c r="B214" i="1"/>
  <c r="C276" i="1"/>
  <c r="M276" i="1"/>
  <c r="H184" i="6" l="1"/>
  <c r="N191" i="6" s="1"/>
  <c r="N192" i="6" s="1"/>
  <c r="B185" i="6"/>
  <c r="A185" i="6" s="1"/>
  <c r="P178" i="6" s="1"/>
  <c r="N80" i="4"/>
  <c r="N150" i="1"/>
  <c r="G122" i="1"/>
  <c r="A133" i="1"/>
  <c r="N133" i="1"/>
  <c r="B133" i="1"/>
  <c r="K47" i="1"/>
  <c r="K41" i="1"/>
  <c r="K53" i="1"/>
  <c r="K52" i="1"/>
  <c r="K50" i="1"/>
  <c r="K49" i="1"/>
  <c r="K46" i="1"/>
  <c r="K44" i="1"/>
  <c r="K43" i="1"/>
  <c r="K38" i="1"/>
  <c r="K36" i="1"/>
  <c r="K34" i="1"/>
  <c r="I11" i="1"/>
  <c r="N197" i="6" l="1"/>
  <c r="N198" i="6" s="1"/>
  <c r="N199" i="6" s="1"/>
  <c r="C190" i="4"/>
  <c r="Q190" i="4"/>
  <c r="F243" i="6"/>
  <c r="B183" i="4"/>
  <c r="M190" i="4"/>
  <c r="C193" i="4"/>
  <c r="B187" i="4"/>
  <c r="B190" i="4"/>
  <c r="N85" i="4"/>
  <c r="M187" i="4" s="1"/>
  <c r="Q187" i="4" s="1"/>
  <c r="A218" i="1"/>
  <c r="B218" i="1"/>
  <c r="A212" i="1"/>
  <c r="F210" i="1"/>
  <c r="K148" i="1" s="1"/>
  <c r="F209" i="1"/>
  <c r="H148" i="1" s="1"/>
  <c r="M209" i="1"/>
  <c r="D180" i="1"/>
  <c r="M179" i="1"/>
  <c r="M181" i="1" s="1"/>
  <c r="F181" i="1"/>
  <c r="H146" i="1" s="1"/>
  <c r="A127" i="1"/>
  <c r="P106" i="1" s="1"/>
  <c r="A225" i="1"/>
  <c r="A41" i="1"/>
  <c r="B22" i="1"/>
  <c r="H152" i="1" l="1"/>
  <c r="F304" i="1" s="1"/>
  <c r="F248" i="6"/>
  <c r="C247" i="6"/>
  <c r="B246" i="6"/>
  <c r="C246" i="6"/>
  <c r="F247" i="6"/>
  <c r="Q246" i="6"/>
  <c r="M246" i="6"/>
  <c r="D247" i="6"/>
  <c r="D248" i="6"/>
  <c r="K212" i="1"/>
  <c r="F244" i="6"/>
  <c r="J193" i="6"/>
  <c r="G191" i="6"/>
  <c r="N148" i="1"/>
  <c r="F182" i="1"/>
  <c r="K146" i="1" s="1"/>
  <c r="K152" i="1" l="1"/>
  <c r="F307" i="1" s="1"/>
  <c r="N193" i="6"/>
  <c r="M242" i="6" s="1"/>
  <c r="Q242" i="6" s="1"/>
  <c r="N146" i="1"/>
  <c r="M273" i="1" l="1"/>
  <c r="N152" i="1"/>
  <c r="B195" i="6"/>
  <c r="N206" i="6"/>
  <c r="N207" i="6" s="1"/>
  <c r="E207" i="6" s="1"/>
  <c r="A207" i="6" s="1"/>
  <c r="P201" i="6" s="1"/>
  <c r="A231" i="1"/>
  <c r="A230" i="1"/>
  <c r="A228" i="1"/>
  <c r="A227" i="1"/>
  <c r="P222" i="1" s="1"/>
  <c r="B8" i="6" l="1"/>
  <c r="B254" i="6"/>
  <c r="O8" i="6"/>
  <c r="M229" i="1"/>
  <c r="A287" i="1" l="1"/>
  <c r="P263" i="1" s="1"/>
  <c r="B286" i="1"/>
  <c r="Q273" i="1"/>
  <c r="B139" i="1"/>
  <c r="B137" i="1"/>
  <c r="C123" i="1"/>
  <c r="G121" i="1"/>
  <c r="C122" i="1" s="1"/>
  <c r="G120" i="1"/>
  <c r="C121" i="1" s="1"/>
  <c r="G119" i="1"/>
  <c r="C120" i="1" s="1"/>
  <c r="G118" i="1"/>
  <c r="C119" i="1" s="1"/>
  <c r="G117" i="1"/>
  <c r="C118" i="1" s="1"/>
  <c r="G116" i="1"/>
  <c r="C117" i="1" s="1"/>
  <c r="G115" i="1"/>
  <c r="C116" i="1" s="1"/>
  <c r="F102" i="1"/>
  <c r="F101" i="1"/>
  <c r="K100" i="1"/>
  <c r="K65" i="1"/>
  <c r="P64" i="1"/>
  <c r="B53" i="1"/>
  <c r="A53" i="1" s="1"/>
  <c r="A52" i="1"/>
  <c r="A50" i="1"/>
  <c r="A49" i="1"/>
  <c r="A47" i="1"/>
  <c r="A43" i="1"/>
  <c r="B38" i="1"/>
  <c r="A38" i="1"/>
  <c r="A36" i="1"/>
  <c r="A34" i="1"/>
  <c r="B32" i="1"/>
  <c r="B30" i="1"/>
  <c r="A19" i="1"/>
  <c r="A18" i="1"/>
  <c r="A14" i="1"/>
  <c r="A13" i="1"/>
  <c r="A7" i="1"/>
  <c r="A6" i="1"/>
  <c r="A5" i="1"/>
  <c r="A4" i="1"/>
  <c r="A3" i="1"/>
  <c r="A2" i="1"/>
  <c r="A1" i="1"/>
  <c r="O8" i="1" l="1"/>
  <c r="F303" i="1"/>
  <c r="F305" i="1" s="1"/>
  <c r="P32" i="1"/>
  <c r="B282" i="1"/>
  <c r="M101" i="1"/>
  <c r="M110" i="1" s="1"/>
  <c r="K115" i="1"/>
  <c r="K116" i="1"/>
  <c r="K117" i="1"/>
  <c r="K118" i="1"/>
  <c r="K119" i="1"/>
  <c r="K120" i="1"/>
  <c r="K121" i="1"/>
  <c r="K122" i="1"/>
  <c r="B8" i="1"/>
  <c r="I306" i="1" l="1"/>
  <c r="B308" i="1"/>
  <c r="G123" i="1"/>
  <c r="K123" i="1" s="1"/>
  <c r="N115" i="1"/>
  <c r="F306" i="1"/>
  <c r="F308" i="1" s="1"/>
  <c r="N121" i="1"/>
  <c r="N118" i="1" l="1"/>
  <c r="N122" i="1"/>
  <c r="N114" i="1"/>
  <c r="N119" i="1"/>
  <c r="N123" i="1"/>
  <c r="N116" i="1"/>
  <c r="N120" i="1"/>
  <c r="N117" i="1"/>
  <c r="N124" i="1" l="1"/>
  <c r="M270" i="1" l="1"/>
  <c r="Q270" i="1" s="1"/>
  <c r="C269" i="1"/>
</calcChain>
</file>

<file path=xl/sharedStrings.xml><?xml version="1.0" encoding="utf-8"?>
<sst xmlns="http://schemas.openxmlformats.org/spreadsheetml/2006/main" count="509" uniqueCount="212">
  <si>
    <t>F-nr.</t>
  </si>
  <si>
    <t>Faillissement</t>
  </si>
  <si>
    <t>Straat en nr.</t>
  </si>
  <si>
    <t>Postnr. en localiteit</t>
  </si>
  <si>
    <t>F-datum</t>
  </si>
  <si>
    <t>Rechter-commissaris</t>
  </si>
  <si>
    <t>A.R. nr.</t>
  </si>
  <si>
    <t>→</t>
  </si>
  <si>
    <t>KBO</t>
  </si>
  <si>
    <t>Verzoekschrift begroting kosten en ereloon</t>
  </si>
  <si>
    <t>Naam</t>
  </si>
  <si>
    <t>1)  Voornaam</t>
  </si>
  <si>
    <t>Kantooradres</t>
  </si>
  <si>
    <t>Localiteit</t>
  </si>
  <si>
    <t>2)  Voornaam</t>
  </si>
  <si>
    <t>-</t>
  </si>
  <si>
    <t>Verwijder het "-" en vul in indien er een tweede curator is</t>
  </si>
  <si>
    <t>Referte</t>
  </si>
  <si>
    <t>1.   INDEXATIE (artikel 3 KB 26/04/2018)</t>
  </si>
  <si>
    <t>Maak van dit bestand een pdf om neer te leggen in Regsol.</t>
  </si>
  <si>
    <t>Zijn alle beschikbare activa gerealiseerd ?</t>
  </si>
  <si>
    <t>Werd een rubriekrekening geopend ?</t>
  </si>
  <si>
    <t>Stand van de rekening bij de D&amp;Ckas</t>
  </si>
  <si>
    <r>
      <t xml:space="preserve">Is er volgens </t>
    </r>
    <r>
      <rPr>
        <b/>
        <sz val="9"/>
        <color theme="1"/>
        <rFont val="Arial"/>
        <family val="2"/>
      </rPr>
      <t>VIES</t>
    </r>
    <r>
      <rPr>
        <i/>
        <sz val="9"/>
        <color theme="1"/>
        <rFont val="Arial"/>
        <family val="2"/>
      </rPr>
      <t xml:space="preserve"> </t>
    </r>
    <r>
      <rPr>
        <sz val="9"/>
        <color theme="1"/>
        <rFont val="Arial"/>
        <family val="2"/>
      </rPr>
      <t>een geldig BTW-nummer ?</t>
    </r>
  </si>
  <si>
    <t>BTW-statuut gefailleerde</t>
  </si>
  <si>
    <r>
      <t xml:space="preserve">Leg </t>
    </r>
    <r>
      <rPr>
        <b/>
        <u/>
        <sz val="10"/>
        <color rgb="FFFF0000"/>
        <rFont val="Arial"/>
        <family val="2"/>
      </rPr>
      <t>geen</t>
    </r>
    <r>
      <rPr>
        <b/>
        <sz val="10"/>
        <color rgb="FFFF0000"/>
        <rFont val="Arial"/>
        <family val="2"/>
      </rPr>
      <t xml:space="preserve"> excel-bestand neer in Regsol !</t>
    </r>
  </si>
  <si>
    <t>De teruggeïnde en gerealiseerde activa zoals bedoeld in artikel 4, § 1, 1° en artikel 6, §§ 1 en 2 van het K.B. van 26/04/2018 en gestaafd en gedetailleerd door de neergelegde stukken, zijn:</t>
  </si>
  <si>
    <t>Omschrijving</t>
  </si>
  <si>
    <t>Stuk nr.</t>
  </si>
  <si>
    <t>Bedrag</t>
  </si>
  <si>
    <t>NvBR</t>
  </si>
  <si>
    <t>Intresten op rubriekrekening</t>
  </si>
  <si>
    <t>Intresten Deposito- en Consignatiekas (verworven)</t>
  </si>
  <si>
    <t>Intresten Deposito- en Consignatiekas (simulatie)</t>
  </si>
  <si>
    <t>subtotaal intresten</t>
  </si>
  <si>
    <t>subtotaal roerend actief</t>
  </si>
  <si>
    <t>geïnd op boedelrekeningen</t>
  </si>
  <si>
    <t>Tot. roerend actief</t>
  </si>
  <si>
    <t>niet geïnd op boedelrekeningen</t>
  </si>
  <si>
    <t>3.   ACTIEF</t>
  </si>
  <si>
    <t>Nr.</t>
  </si>
  <si>
    <t>genummerde en geïnventariseerde stavingstukken van de inkomsten</t>
  </si>
  <si>
    <t>boekhoud- / verrichtingenfiche</t>
  </si>
  <si>
    <t>genummerde en geïnventariseerde stavingstukken van de aanrekenbare kosten;</t>
  </si>
  <si>
    <t>uittreksels van de geïndividualiseerde bankrekening</t>
  </si>
  <si>
    <t>bevestiging/bewijs van afsluiting van de geïndividualiseerde bankrekening</t>
  </si>
  <si>
    <t>kopie van het ondertekend proces-verbaal van rangregeling OG / detail verdeling opbrengst</t>
  </si>
  <si>
    <t>VIES-attest / uitleg BTW-statuut</t>
  </si>
  <si>
    <t>ID-gegevens persoon te beschouwen als vereffenaar art. 185 W.Venn. / 2:79 W.V.V.</t>
  </si>
  <si>
    <t>overzicht financiële verrichtingen bij de Deposito- en Consignatiekas</t>
  </si>
  <si>
    <t>Nummer en voeg de stukken onder 1, 2 en 3 zeker bij</t>
  </si>
  <si>
    <t>Nummer en voeg stukken bij naar eigen wens</t>
  </si>
  <si>
    <t>Zoals hiervoor gedetailleerd bedraagt het teruggeïnd en gerealiseerd actief:</t>
  </si>
  <si>
    <t>Waarde van de schijf</t>
  </si>
  <si>
    <t>van</t>
  </si>
  <si>
    <t>tot</t>
  </si>
  <si>
    <t>Nbet</t>
  </si>
  <si>
    <t>Totaal</t>
  </si>
  <si>
    <t>Nbet = niet betaald via een boedelrekening (hetzij RR, hetzij D&amp;C)</t>
  </si>
  <si>
    <t>Met voorname hoogachting</t>
  </si>
  <si>
    <t>Nummer vanaf 3, de stukken opvolgend als ze worden neergelegd</t>
  </si>
  <si>
    <t>10. INVENTARIS BIJGEVOEGDE STUKKEN</t>
  </si>
  <si>
    <t>9. HET PASSIEF VAN HET FAILLISSEMENT</t>
  </si>
  <si>
    <t>De op vandaag gekende schulden in de boedel, bedragen:</t>
  </si>
  <si>
    <t>&gt; aanvaard gewoon passief</t>
  </si>
  <si>
    <t>&gt; aanvaard bevoorrecht passief</t>
  </si>
  <si>
    <t>&gt; betwist passief</t>
  </si>
  <si>
    <t>&gt; aangehouden passief</t>
  </si>
  <si>
    <t>Het indexcijfer van de consumptieprijzen op vandaag (basis 2013) is:</t>
  </si>
  <si>
    <t>Het indexcijfer van de consumptieprijzen op 1 januari 2018 (basis 2013) is:</t>
  </si>
  <si>
    <t>Beantwoordt de vragen via het aangeboden keuzemenu.</t>
  </si>
  <si>
    <t>Geef het getal enkel met een , voor de decimalen. Geen valuta.</t>
  </si>
  <si>
    <t>Heeft gefailleerde in KBO hoedanigheid van BTW-plichtige ?</t>
  </si>
  <si>
    <t>Localiteit = postnummer + gemeente/stad</t>
  </si>
  <si>
    <t xml:space="preserve">Zijn er provisies op kosten en/of ereloon bepaald ? </t>
  </si>
  <si>
    <t>&gt; aantal unieke schuldeisers, dat is opgenomen in het passief</t>
  </si>
  <si>
    <t>De curator stelt voor om het ereloon, exclusief BTW, te bepalen als volgt:</t>
  </si>
  <si>
    <t>4.1. Ereloon op teruggeïnde en gerealiseerde activa: artikel 4, § 1, 1° en 6, §§ 1 en 2 K.B. 26/04/2018</t>
  </si>
  <si>
    <t>4.   ERELOON</t>
  </si>
  <si>
    <t>betaald met boedelrekening</t>
  </si>
  <si>
    <t>nog niet betaald met boedel</t>
  </si>
  <si>
    <t>&gt; sluiting</t>
  </si>
  <si>
    <r>
      <t>Exploot aanmaning gefailleerde</t>
    </r>
    <r>
      <rPr>
        <sz val="8"/>
        <color theme="1"/>
        <rFont val="Arial"/>
        <family val="2"/>
      </rPr>
      <t xml:space="preserve"> </t>
    </r>
    <r>
      <rPr>
        <i/>
        <sz val="8"/>
        <color theme="1"/>
        <rFont val="Arial"/>
        <family val="2"/>
      </rPr>
      <t>(geef aantal in)</t>
    </r>
  </si>
  <si>
    <t>X</t>
  </si>
  <si>
    <t>Dat. machtg.</t>
  </si>
  <si>
    <t>Totaal (art. 7, § 2)</t>
  </si>
  <si>
    <t>Betaald met BR</t>
  </si>
  <si>
    <t>Niet betaald met BR</t>
  </si>
  <si>
    <t>Retributies en kosten toepassing wet</t>
  </si>
  <si>
    <t>art. 7, § 1 KB</t>
  </si>
  <si>
    <t>Kosten met machtiging RC</t>
  </si>
  <si>
    <t>art. 7,  § 2 KB</t>
  </si>
  <si>
    <t>Zijn alle betwistingen afgehandeld ?</t>
  </si>
  <si>
    <t>5.1. Samenvattend overzicht gerechtskosten en kosten aan derden</t>
  </si>
  <si>
    <t>5.2. Artikel 7, § 1 KB 26/04/2018: retributies en kosten voortvloeiend uit toepassing wet</t>
  </si>
  <si>
    <t>5.3. Artikel 7, § 2 KB 26/04/2018: kosten met voorafgaande machtiging RC</t>
  </si>
  <si>
    <t>5.4. Toepassing artikel 7, § 3 KB 26/04/2018: bijkomende kosten</t>
  </si>
  <si>
    <t>Bijkomende kosten</t>
  </si>
  <si>
    <t>art. 7,  § 3 KB</t>
  </si>
  <si>
    <t>De tekstkleur wordt zwart als een nummer wordt ingevoegd.</t>
  </si>
  <si>
    <t>de aanrekenbare kosten (artikel 7, §§ 1 en2 KB) zou bepalen op:</t>
  </si>
  <si>
    <t>A.</t>
  </si>
  <si>
    <t>B.</t>
  </si>
  <si>
    <t>te verhogen met de eventueel op die bedragen of op onderdelen van die bedragen verschuldigde btw.</t>
  </si>
  <si>
    <t>handelend in de hoedanigheid van curator over het hiervoor vermeld faillissement, geeft u op basis van de hierna opgenomen gegevens te kennen dat werd overgegaan tot de realisatie van een met hypotheek bezwaard onroerend goed zoals bedoeld in artikel 8 KB 26 april 2018.)</t>
  </si>
  <si>
    <t>Aard van het onroerend goed (hoofdbestemming):</t>
  </si>
  <si>
    <t>(voor de gedetailleerde beschrijving verwijst de curator naar de bijgevoegde akte verkoop)</t>
  </si>
  <si>
    <t>OG</t>
  </si>
  <si>
    <t>gebouw - woonhuis</t>
  </si>
  <si>
    <t>gebouw - industriegebouw</t>
  </si>
  <si>
    <t>gebouw - kantoorgebouw</t>
  </si>
  <si>
    <t>gebouw - opslagplaats</t>
  </si>
  <si>
    <t>gebouw - garage</t>
  </si>
  <si>
    <t>gebouw - handelshuis</t>
  </si>
  <si>
    <t>gebouw - appartement</t>
  </si>
  <si>
    <t>gebouw - overige</t>
  </si>
  <si>
    <t>grond - bouwgrond</t>
  </si>
  <si>
    <t>grond - industriegrond</t>
  </si>
  <si>
    <t>grond - weiland</t>
  </si>
  <si>
    <t>grond - landbouwgrond</t>
  </si>
  <si>
    <t>grond - recreatie</t>
  </si>
  <si>
    <t>grond - overige</t>
  </si>
  <si>
    <t>Aard</t>
  </si>
  <si>
    <t>volle eigendom</t>
  </si>
  <si>
    <t>blote eigendom</t>
  </si>
  <si>
    <t>vruchtgebruik</t>
  </si>
  <si>
    <t>opstal</t>
  </si>
  <si>
    <t>erfpacht</t>
  </si>
  <si>
    <t>combinatie</t>
  </si>
  <si>
    <t>Aard van het recht:</t>
  </si>
  <si>
    <t>Vul in met aangeboden keuzelijst</t>
  </si>
  <si>
    <t>Omvang van het recht:</t>
  </si>
  <si>
    <t>Geef de omvang a.h.v. een percentage of een breukdeel</t>
  </si>
  <si>
    <t>Gesitueerd:</t>
  </si>
  <si>
    <t>straat + huisnummer</t>
  </si>
  <si>
    <t>postnummer + lokaliteit</t>
  </si>
  <si>
    <t>Geef het adres van het belangrijkste onderdeel van een samengesteld onroerend goed</t>
  </si>
  <si>
    <t>Wijze van realisatie:</t>
  </si>
  <si>
    <t>Eerst ingeschreven hypothecaire schuldeiser</t>
  </si>
  <si>
    <t>Derde ingeschreven hypothecaire schuldeiser</t>
  </si>
  <si>
    <t>Tweede ingeschreven hypothecaire schuldeiser</t>
  </si>
  <si>
    <t>bv. NV KBC Bank, NV ING België, Massa schuldeisers, …</t>
  </si>
  <si>
    <t>Geef de naam van de 1°, 2° en 3° ingeschreven hyp. SE.</t>
  </si>
  <si>
    <t>Indien er geen 3°, 2° of 1° hyp SE is, geef dan in de cellen een "-" in.</t>
  </si>
  <si>
    <t>Heeft de eerst ingeschreven hypothecaire schuldeiser zijn akkoord bevestigd met de hierna gedetailleerde begroting van de kosten en ereloon?</t>
  </si>
  <si>
    <t>3.   AFZONDERLIJK ERELOON - artikel 8 KB 26/04/2018</t>
  </si>
  <si>
    <t>Berekeningsbasis</t>
  </si>
  <si>
    <t>kopie notariële verkoopakte / kopie proces(sen)-verbaal van openbare verkoping</t>
  </si>
  <si>
    <t xml:space="preserve">ontwerp van proces-verbaal van rangregeling / minnelijke verdeling </t>
  </si>
  <si>
    <t>Nummer vanaf 4, de stukken opvolgend als ze worden neergelegd</t>
  </si>
  <si>
    <t>Akkoord hypothecaire schuldeiser met begroting kosten en ereloon</t>
  </si>
  <si>
    <t>4.1. Samenvattend overzicht gerechtskosten en kosten aan derden</t>
  </si>
  <si>
    <t>4.2. Artikel 7, § 1 KB 26/04/2018: retributies en kosten voortvloeiend uit toepassing wet</t>
  </si>
  <si>
    <t>4.3. Artikel 7, § 2 KB 26/04/2018: kosten met voorafgaande machtiging RC</t>
  </si>
  <si>
    <t>5. INVENTARIS BIJGEVOEGDE STUKKEN</t>
  </si>
  <si>
    <t>Zijn alle beschikbare activa te gelde gemaakt ?</t>
  </si>
  <si>
    <t>Retributies en kosten uit de wet (art. 7, § 1 KB)</t>
  </si>
  <si>
    <t>Kosten met machtiging RC (art. 7,  § 2 KB)</t>
  </si>
  <si>
    <t>5.1. Artikel 7, § 1 KB 26/04/2018: retributies en kosten voortvloeiend uit toepassing wet</t>
  </si>
  <si>
    <t>5.2. Artikel 7, § 2 KB 26/04/2018: kosten met voorafgaande machtiging RC</t>
  </si>
  <si>
    <t>detail van de bedragen uitgekeerd aan de curator na rangregeling / verdeling</t>
  </si>
  <si>
    <t>4. HET PASSIEF VAN HET FAILLISSEMENT</t>
  </si>
  <si>
    <t>6.   ERELOON op teruggeïnde en gerealiseerde activa: artikel 4, § 1, 1° en 6, §§ 1 en 2 K.B. 26/04/2018</t>
  </si>
  <si>
    <t>+</t>
  </si>
  <si>
    <t>&gt; ereloon</t>
  </si>
  <si>
    <t>TOTAAL</t>
  </si>
  <si>
    <t>subtotaal</t>
  </si>
  <si>
    <t>&gt; btw 21 %</t>
  </si>
  <si>
    <t>&gt; een beschikbaar actief van</t>
  </si>
  <si>
    <t>&gt; Er is een gerealiseerd actief van:</t>
  </si>
  <si>
    <t>hetzij</t>
  </si>
  <si>
    <t>&gt; hoofdsom</t>
  </si>
  <si>
    <t>&gt; btw</t>
  </si>
  <si>
    <t>&gt; De aanrekenbare kosten kunnen met actief worden voldaan ten bedrage van:</t>
  </si>
  <si>
    <r>
      <t xml:space="preserve">Gelet op de omvang van het beschikbare actief, de aanrekenbare kosten, het BTW-statuut van de gefailleerde en artikel 9 van het KB van 26/04/2018, verzoekt de curator de rechtbank om </t>
    </r>
    <r>
      <rPr>
        <b/>
        <sz val="9"/>
        <color theme="1"/>
        <rFont val="Arial"/>
        <family val="2"/>
      </rPr>
      <t>het ereloon</t>
    </r>
    <r>
      <rPr>
        <sz val="9"/>
        <color theme="1"/>
        <rFont val="Arial"/>
        <family val="2"/>
      </rPr>
      <t xml:space="preserve"> op teruggeïnde en gerealiseerde activa zoals bedoeld in artikel 4, § 1, 1° en 6, §§ 1 en 2 K.B. 26/04/2018, te</t>
    </r>
    <r>
      <rPr>
        <b/>
        <sz val="9"/>
        <color theme="1"/>
        <rFont val="Arial"/>
        <family val="2"/>
      </rPr>
      <t xml:space="preserve"> bepalen</t>
    </r>
    <r>
      <rPr>
        <sz val="9"/>
        <color theme="1"/>
        <rFont val="Arial"/>
        <family val="2"/>
      </rPr>
      <t xml:space="preserve"> op:</t>
    </r>
  </si>
  <si>
    <t>7.   AFREKENING - tenlastelegging van de Belgische Staat</t>
  </si>
  <si>
    <t>A.1.</t>
  </si>
  <si>
    <t>&gt; kosten beheer en vereffening (incl. ereloon) ten belope van</t>
  </si>
  <si>
    <t>ereloon, exclusief BTW, als volgt berekend:</t>
  </si>
  <si>
    <t>De curator zou in overeenstemming met  artikel 6  van het KB 26/04/2018, principieel aanspraak kunnen maken op een</t>
  </si>
  <si>
    <t>8. SLUITING BIJ GEBREK AAN ACTIEF</t>
  </si>
  <si>
    <t>9. INVENTARIS BIJGEVOEGDE STUKKEN</t>
  </si>
  <si>
    <t>het ereloon van de curator zou bepalen op het bedrag van:</t>
  </si>
  <si>
    <t>Geef in deze cel aan of u toepassing wil maken van een correctiecoëfficiënt.</t>
  </si>
  <si>
    <t>De tekst van de rubriek zal automatisch wijzigen van zodra cel M225 in ingevuld. Vul wel het bedrag van de kost van oproeping van de SE's in.</t>
  </si>
  <si>
    <t>Geef in deze cel aan of u een vergoeding voor bijkomende kosten wenst zoals voorzien in artikel 7, § 3 KB 26/04/2018.</t>
  </si>
  <si>
    <t>Voorbehouden griffie</t>
  </si>
  <si>
    <t>Actief op boedelrekening</t>
  </si>
  <si>
    <t>AKO betaald boedelrekening</t>
  </si>
  <si>
    <t>Rubriekrekening</t>
  </si>
  <si>
    <t>D&amp;Ckas</t>
  </si>
  <si>
    <t>Cumul</t>
  </si>
  <si>
    <t>beschikbaar saldo</t>
  </si>
  <si>
    <t>AKO niet betaald boedelrekening</t>
  </si>
  <si>
    <r>
      <t xml:space="preserve">Bij het aanklikken van sommige cellen, zal een </t>
    </r>
    <r>
      <rPr>
        <b/>
        <sz val="9"/>
        <rFont val="Arial"/>
        <family val="2"/>
      </rPr>
      <t>geel kader</t>
    </r>
    <r>
      <rPr>
        <sz val="9"/>
        <rFont val="Arial"/>
        <family val="2"/>
      </rPr>
      <t xml:space="preserve"> verschijnen met verduidelijkingen
U kan dit kader </t>
    </r>
    <r>
      <rPr>
        <b/>
        <sz val="9"/>
        <rFont val="Arial"/>
        <family val="2"/>
      </rPr>
      <t>verplaatsen</t>
    </r>
    <r>
      <rPr>
        <sz val="9"/>
        <rFont val="Arial"/>
        <family val="2"/>
      </rPr>
      <t xml:space="preserve"> door er op links te klikken, vast te houden en te verslepen.
U kan het kader laten </t>
    </r>
    <r>
      <rPr>
        <b/>
        <sz val="9"/>
        <rFont val="Arial"/>
        <family val="2"/>
      </rPr>
      <t>verdwijnen</t>
    </r>
    <r>
      <rPr>
        <sz val="9"/>
        <rFont val="Arial"/>
        <family val="2"/>
      </rPr>
      <t xml:space="preserve"> door op </t>
    </r>
    <r>
      <rPr>
        <i/>
        <sz val="9"/>
        <rFont val="Arial"/>
        <family val="2"/>
      </rPr>
      <t>Esc</t>
    </r>
    <r>
      <rPr>
        <sz val="9"/>
        <rFont val="Arial"/>
        <family val="2"/>
      </rPr>
      <t xml:space="preserve"> te drukken.</t>
    </r>
  </si>
  <si>
    <r>
      <t>Zolang er in de linkse kolom ergens een "</t>
    </r>
    <r>
      <rPr>
        <sz val="9"/>
        <color rgb="FFFF0000"/>
        <rFont val="Arial"/>
        <family val="2"/>
      </rPr>
      <t>►</t>
    </r>
    <r>
      <rPr>
        <sz val="9"/>
        <rFont val="Arial"/>
        <family val="2"/>
      </rPr>
      <t>" figureert, zal de</t>
    </r>
    <r>
      <rPr>
        <sz val="9"/>
        <color rgb="FFFF0000"/>
        <rFont val="Arial"/>
        <family val="2"/>
      </rPr>
      <t xml:space="preserve"> </t>
    </r>
    <r>
      <rPr>
        <b/>
        <sz val="9"/>
        <color rgb="FFFF0000"/>
        <rFont val="Arial"/>
        <family val="2"/>
      </rPr>
      <t>X</t>
    </r>
    <r>
      <rPr>
        <sz val="9"/>
        <color rgb="FFFF0000"/>
        <rFont val="Arial"/>
        <family val="2"/>
      </rPr>
      <t xml:space="preserve"> </t>
    </r>
    <r>
      <rPr>
        <sz val="9"/>
        <rFont val="Arial"/>
        <family val="2"/>
      </rPr>
      <t xml:space="preserve">hiernaast en op de overige plaatsen </t>
    </r>
    <r>
      <rPr>
        <b/>
        <sz val="9"/>
        <rFont val="Arial"/>
        <family val="2"/>
      </rPr>
      <t>niet</t>
    </r>
    <r>
      <rPr>
        <sz val="9"/>
        <rFont val="Arial"/>
        <family val="2"/>
      </rPr>
      <t xml:space="preserve"> verdwijnen.</t>
    </r>
  </si>
  <si>
    <r>
      <t xml:space="preserve">Geef de op vandaag gekende index van de consumptieprijzen, berekend op de basis 2013.
Indexen zijn te raadplegen op </t>
    </r>
    <r>
      <rPr>
        <b/>
        <sz val="9"/>
        <rFont val="Arial"/>
        <family val="2"/>
      </rPr>
      <t>https://statbel.fgov.be</t>
    </r>
  </si>
  <si>
    <r>
      <rPr>
        <b/>
        <sz val="9"/>
        <rFont val="Arial"/>
        <family val="2"/>
      </rPr>
      <t>VIES</t>
    </r>
    <r>
      <rPr>
        <sz val="9"/>
        <rFont val="Arial"/>
        <family val="2"/>
      </rPr>
      <t xml:space="preserve"> via http://ec.europa.eu/taxation_customs/vies/vieshome.do</t>
    </r>
  </si>
  <si>
    <r>
      <t xml:space="preserve">               </t>
    </r>
    <r>
      <rPr>
        <b/>
        <sz val="9"/>
        <rFont val="Arial"/>
        <family val="2"/>
      </rPr>
      <t>KBO</t>
    </r>
    <r>
      <rPr>
        <sz val="9"/>
        <rFont val="Arial"/>
        <family val="2"/>
      </rPr>
      <t xml:space="preserve"> via public search</t>
    </r>
  </si>
  <si>
    <r>
      <rPr>
        <b/>
        <sz val="9"/>
        <rFont val="Arial"/>
        <family val="2"/>
      </rPr>
      <t>NvBR</t>
    </r>
    <r>
      <rPr>
        <sz val="9"/>
        <rFont val="Arial"/>
        <family val="2"/>
      </rPr>
      <t xml:space="preserve"> = niet geïnd via een boedelrekening (rubriekrekening of rekening D&amp;C-kas).</t>
    </r>
  </si>
  <si>
    <r>
      <t xml:space="preserve">Gebruik in de kolom </t>
    </r>
    <r>
      <rPr>
        <b/>
        <sz val="9"/>
        <rFont val="Arial"/>
        <family val="2"/>
      </rPr>
      <t>NvBR</t>
    </r>
    <r>
      <rPr>
        <sz val="9"/>
        <rFont val="Arial"/>
        <family val="2"/>
      </rPr>
      <t xml:space="preserve"> via de aangeboden keuzelijst een "x" om aan te duiden dat een actiefbestanddeel niet werd geïnd via een boedelrekenening.
Indien u een ingevoerde X wil verwijderen, selecteer dan de cel en druk de knop "delete".</t>
    </r>
  </si>
  <si>
    <r>
      <t xml:space="preserve">indien u aan de beschrijving van het OG een bijkomende verduidelijking wenst aan te brengen, breng dit in op het witte, niet omrande vlak.
</t>
    </r>
    <r>
      <rPr>
        <b/>
        <sz val="9"/>
        <rFont val="Arial"/>
        <family val="2"/>
      </rPr>
      <t>Maximum drie bijkomende lijnen of 153 tekens (incl. spaties).</t>
    </r>
  </si>
  <si>
    <r>
      <t>Sla geen acht op het grijs "</t>
    </r>
    <r>
      <rPr>
        <sz val="9"/>
        <color theme="0" tint="-0.499984740745262"/>
        <rFont val="Arial"/>
        <family val="2"/>
      </rPr>
      <t>►</t>
    </r>
    <r>
      <rPr>
        <sz val="9"/>
        <rFont val="Arial"/>
        <family val="2"/>
      </rPr>
      <t>" dat kan verschijnen links van een ingevulde cel. Dit is louter een aanduiding voor de griffiediensten.</t>
    </r>
  </si>
  <si>
    <r>
      <rPr>
        <sz val="9"/>
        <color rgb="FFFF0000"/>
        <rFont val="Arial"/>
        <family val="2"/>
      </rPr>
      <t>Vul deze cel enkel in wanneer de BTW verlegbaar is.</t>
    </r>
    <r>
      <rPr>
        <sz val="9"/>
        <rFont val="Arial"/>
        <family val="2"/>
      </rPr>
      <t xml:space="preserve">
Geef percentage waartegen BTW verlegbaar is. Enkel getal, geen %-teken.</t>
    </r>
  </si>
  <si>
    <t>Vul deze cel enkel in wanneer de BTW verlegbaar is.
Geef percentage waartegen BTW verlegbaar is. Enkel getal, geen %-teken.</t>
  </si>
  <si>
    <t>Sla geen acht op het grijs "►" dat kan verschijnen links van een ingevulde cel. Dit is louter een aanduiding voor de griffiediensten.</t>
  </si>
  <si>
    <t>4.2. Toepassing correctiecoëfficiënt: artikel 6, § 3 K.B. 26/04/2018</t>
  </si>
  <si>
    <t>andere</t>
  </si>
  <si>
    <r>
      <t xml:space="preserve">Vul hier </t>
    </r>
    <r>
      <rPr>
        <b/>
        <sz val="9"/>
        <rFont val="Arial"/>
        <family val="2"/>
      </rPr>
      <t xml:space="preserve">JA </t>
    </r>
    <r>
      <rPr>
        <sz val="9"/>
        <rFont val="Arial"/>
        <family val="2"/>
      </rPr>
      <t xml:space="preserve">in wanneer de failliete massa geen enkele uitkering bekomt van de verkoopprijs. Wanneer een deel van de verkoopprijs (niet het ereloon en de kosten van de curator) aan de failliete massa wordt uitbetaald vul dan </t>
    </r>
    <r>
      <rPr>
        <b/>
        <sz val="9"/>
        <rFont val="Arial"/>
        <family val="2"/>
      </rPr>
      <t>NEEN</t>
    </r>
    <r>
      <rPr>
        <sz val="9"/>
        <rFont val="Arial"/>
        <family val="2"/>
      </rPr>
      <t xml:space="preserve"> in.</t>
    </r>
  </si>
  <si>
    <t>De bedragen worden slechts ingevuld wanneer de relevante btw-informatie hiervoor wordt opgegeven.</t>
  </si>
  <si>
    <t>Het ereloon wordt berekend binnen de marges van het beschikbaar actief, na aanzuivering van de kosten.</t>
  </si>
  <si>
    <t>V.2022.02.02 - 2024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</si>
</sst>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0&quot;000&quot;.&quot;000&quot;.&quot;000"/>
    <numFmt numFmtId="165" formatCode="#,##0.00_ ;[Red]\-#,##0.00\ "/>
    <numFmt numFmtId="166" formatCode="#,##0.00\ [$EUR]"/>
    <numFmt numFmtId="167" formatCode="#,##0.00\ &quot; EUR&quot;;[Red]\-#,##0.00\ &quot; EUR&quot;"/>
    <numFmt numFmtId="168" formatCode="#,##0.00\ [$EUR];[Red]\-#,##0.00\ [$EUR]"/>
    <numFmt numFmtId="169" formatCode="#,##0.00\ &quot; EUR&quot;"/>
    <numFmt numFmtId="170" formatCode="d\ mmmm\ yyyy"/>
    <numFmt numFmtId="171" formatCode="000#"/>
  </numFmts>
  <fonts count="37" x14ac:knownFonts="1">
    <font>
      <sz val="11"/>
      <color theme="1"/>
      <name val="Calibri"/>
      <family val="2"/>
      <scheme val="minor"/>
    </font>
    <font>
      <sz val="9"/>
      <color theme="1"/>
      <name val="Arial"/>
      <family val="2"/>
    </font>
    <font>
      <sz val="9"/>
      <color rgb="FF0070C0"/>
      <name val="Arial"/>
      <family val="2"/>
    </font>
    <font>
      <sz val="16"/>
      <color rgb="FF0070C0"/>
      <name val="Arial"/>
      <family val="2"/>
    </font>
    <font>
      <b/>
      <sz val="12"/>
      <color theme="1"/>
      <name val="Arial"/>
      <family val="2"/>
    </font>
    <font>
      <b/>
      <sz val="9"/>
      <color theme="1"/>
      <name val="Arial"/>
      <family val="2"/>
    </font>
    <font>
      <sz val="9"/>
      <color rgb="FFFF0000"/>
      <name val="Arial"/>
      <family val="2"/>
    </font>
    <font>
      <b/>
      <sz val="10"/>
      <color rgb="FFFF0000"/>
      <name val="Arial"/>
      <family val="2"/>
    </font>
    <font>
      <i/>
      <sz val="9"/>
      <color theme="1"/>
      <name val="Arial"/>
      <family val="2"/>
    </font>
    <font>
      <b/>
      <u/>
      <sz val="10"/>
      <color rgb="FFFF0000"/>
      <name val="Arial"/>
      <family val="2"/>
    </font>
    <font>
      <i/>
      <sz val="8"/>
      <color theme="1"/>
      <name val="Arial"/>
      <family val="2"/>
    </font>
    <font>
      <i/>
      <sz val="7"/>
      <color theme="1"/>
      <name val="Arial"/>
      <family val="2"/>
    </font>
    <font>
      <b/>
      <i/>
      <sz val="7"/>
      <color theme="1"/>
      <name val="Arial"/>
      <family val="2"/>
    </font>
    <font>
      <sz val="8"/>
      <color rgb="FF0000FF"/>
      <name val="Arial"/>
      <family val="2"/>
    </font>
    <font>
      <sz val="8"/>
      <name val="Arial"/>
      <family val="2"/>
    </font>
    <font>
      <i/>
      <u/>
      <sz val="9"/>
      <color rgb="FF0070C0"/>
      <name val="Arial"/>
      <family val="2"/>
    </font>
    <font>
      <sz val="72"/>
      <color rgb="FFFF0000"/>
      <name val="Wingdings"/>
      <charset val="2"/>
    </font>
    <font>
      <sz val="110"/>
      <color rgb="FFFF0000"/>
      <name val="Wingdings"/>
      <charset val="2"/>
    </font>
    <font>
      <sz val="80"/>
      <color rgb="FFFF0000"/>
      <name val="Wingdings"/>
      <charset val="2"/>
    </font>
    <font>
      <sz val="9"/>
      <color theme="0" tint="-0.34998626667073579"/>
      <name val="Arial"/>
      <family val="2"/>
    </font>
    <font>
      <sz val="9"/>
      <name val="Arial"/>
      <family val="2"/>
    </font>
    <font>
      <sz val="8"/>
      <color theme="1"/>
      <name val="Arial"/>
      <family val="2"/>
    </font>
    <font>
      <b/>
      <sz val="9"/>
      <color rgb="FFFF0000"/>
      <name val="Arial"/>
      <family val="2"/>
    </font>
    <font>
      <b/>
      <sz val="10"/>
      <color theme="1"/>
      <name val="Arial"/>
      <family val="2"/>
    </font>
    <font>
      <sz val="7"/>
      <color theme="1"/>
      <name val="Arial"/>
      <family val="2"/>
    </font>
    <font>
      <b/>
      <sz val="7"/>
      <color theme="1"/>
      <name val="Arial"/>
      <family val="2"/>
    </font>
    <font>
      <b/>
      <sz val="9"/>
      <color theme="1" tint="0.499984740745262"/>
      <name val="Arial"/>
      <family val="2"/>
    </font>
    <font>
      <b/>
      <sz val="22"/>
      <color rgb="FFFF0000"/>
      <name val="Wingdings"/>
      <charset val="2"/>
    </font>
    <font>
      <sz val="6"/>
      <color theme="0" tint="-0.499984740745262"/>
      <name val="Arial"/>
      <family val="2"/>
    </font>
    <font>
      <b/>
      <sz val="9"/>
      <name val="Arial"/>
      <family val="2"/>
    </font>
    <font>
      <i/>
      <sz val="9"/>
      <name val="Arial"/>
      <family val="2"/>
    </font>
    <font>
      <sz val="11"/>
      <name val="Calibri"/>
      <family val="2"/>
      <scheme val="minor"/>
    </font>
    <font>
      <sz val="16"/>
      <name val="Arial"/>
      <family val="2"/>
    </font>
    <font>
      <i/>
      <u/>
      <sz val="9"/>
      <name val="Arial"/>
      <family val="2"/>
    </font>
    <font>
      <sz val="9"/>
      <color theme="0" tint="-0.499984740745262"/>
      <name val="Arial"/>
      <family val="2"/>
    </font>
    <font>
      <sz val="9"/>
      <color theme="1" tint="0.499984740745262"/>
      <name val="Arial"/>
      <family val="2"/>
    </font>
    <font>
      <sz val="8"/>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00FFCC"/>
        <bgColor indexed="64"/>
      </patternFill>
    </fill>
    <fill>
      <patternFill patternType="solid">
        <fgColor rgb="FFDEDEDE"/>
        <bgColor indexed="64"/>
      </patternFill>
    </fill>
  </fills>
  <borders count="47">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style="hair">
        <color indexed="64"/>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style="hair">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s>
  <cellStyleXfs count="1">
    <xf numFmtId="0" fontId="0" fillId="0" borderId="0"/>
  </cellStyleXfs>
  <cellXfs count="395">
    <xf numFmtId="0" fontId="0" fillId="0" borderId="0" xfId="0"/>
    <xf numFmtId="0" fontId="3" fillId="0" borderId="0" xfId="0" applyFont="1" applyAlignment="1">
      <alignment horizontal="center" vertical="center"/>
    </xf>
    <xf numFmtId="0" fontId="1" fillId="0" borderId="0" xfId="0" applyFont="1" applyAlignment="1">
      <alignment vertical="center"/>
    </xf>
    <xf numFmtId="166" fontId="1" fillId="0" borderId="24" xfId="0" applyNumberFormat="1" applyFont="1" applyBorder="1" applyAlignment="1">
      <alignment vertical="center" shrinkToFit="1"/>
    </xf>
    <xf numFmtId="166" fontId="1" fillId="0" borderId="26" xfId="0" applyNumberFormat="1" applyFont="1" applyBorder="1" applyAlignment="1">
      <alignment vertical="center" shrinkToFit="1"/>
    </xf>
    <xf numFmtId="166" fontId="1" fillId="0" borderId="26" xfId="0" applyNumberFormat="1" applyFont="1" applyBorder="1" applyAlignment="1">
      <alignment horizontal="center" vertical="center" shrinkToFi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167" fontId="8" fillId="0" borderId="13" xfId="0" applyNumberFormat="1" applyFont="1" applyBorder="1" applyAlignment="1">
      <alignment vertical="center"/>
    </xf>
    <xf numFmtId="167" fontId="1" fillId="0" borderId="14" xfId="0" applyNumberFormat="1" applyFont="1" applyBorder="1" applyAlignment="1">
      <alignment vertical="center"/>
    </xf>
    <xf numFmtId="167" fontId="1" fillId="0" borderId="30" xfId="0" applyNumberFormat="1"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shrinkToFit="1"/>
    </xf>
    <xf numFmtId="0" fontId="5" fillId="0" borderId="0" xfId="0" applyFont="1" applyAlignment="1">
      <alignment vertical="center"/>
    </xf>
    <xf numFmtId="166" fontId="5" fillId="0" borderId="0" xfId="0" applyNumberFormat="1" applyFont="1" applyAlignment="1">
      <alignment vertical="center" shrinkToFit="1"/>
    </xf>
    <xf numFmtId="0" fontId="5" fillId="0" borderId="0" xfId="0" applyFont="1" applyAlignment="1">
      <alignment vertical="center" shrinkToFit="1"/>
    </xf>
    <xf numFmtId="0" fontId="5" fillId="0" borderId="17" xfId="0" applyFont="1" applyBorder="1" applyAlignment="1">
      <alignmen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9" fontId="1" fillId="0" borderId="1" xfId="0" applyNumberFormat="1"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9" fontId="1" fillId="0" borderId="4" xfId="0" applyNumberFormat="1"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9" fontId="1" fillId="0" borderId="7" xfId="0" applyNumberFormat="1" applyFont="1" applyBorder="1" applyAlignment="1">
      <alignment horizontal="center" vertical="center" shrinkToFit="1"/>
    </xf>
    <xf numFmtId="0" fontId="5" fillId="0" borderId="18" xfId="0" applyFont="1" applyBorder="1" applyAlignment="1">
      <alignment vertical="center" shrinkToFit="1"/>
    </xf>
    <xf numFmtId="4" fontId="1" fillId="0" borderId="0" xfId="0" applyNumberFormat="1" applyFont="1" applyAlignment="1">
      <alignment vertical="center"/>
    </xf>
    <xf numFmtId="0" fontId="12"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7" fillId="3" borderId="0" xfId="0" applyFont="1" applyFill="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7" fillId="0" borderId="30" xfId="0" applyFont="1" applyBorder="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vertical="center"/>
    </xf>
    <xf numFmtId="0" fontId="1" fillId="0" borderId="17" xfId="0" applyFont="1" applyBorder="1" applyAlignment="1">
      <alignment vertical="center"/>
    </xf>
    <xf numFmtId="0" fontId="5" fillId="0" borderId="14" xfId="0" applyFont="1" applyBorder="1" applyAlignment="1">
      <alignment horizontal="left" vertical="center" indent="1"/>
    </xf>
    <xf numFmtId="0" fontId="1" fillId="0" borderId="35" xfId="0" applyFont="1" applyBorder="1" applyAlignment="1">
      <alignment horizontal="center" vertical="center"/>
    </xf>
    <xf numFmtId="0" fontId="1" fillId="0" borderId="35" xfId="0" applyFont="1" applyBorder="1" applyAlignment="1">
      <alignment vertical="center"/>
    </xf>
    <xf numFmtId="0" fontId="1" fillId="0" borderId="34" xfId="0" applyFont="1" applyBorder="1" applyAlignment="1">
      <alignment horizontal="center" vertical="center"/>
    </xf>
    <xf numFmtId="0" fontId="1" fillId="0" borderId="34" xfId="0" applyFont="1" applyBorder="1" applyAlignment="1">
      <alignment vertical="center"/>
    </xf>
    <xf numFmtId="0" fontId="1" fillId="2" borderId="34" xfId="0" applyFont="1" applyFill="1" applyBorder="1" applyAlignment="1" applyProtection="1">
      <alignment horizontal="center" vertical="center"/>
      <protection locked="0"/>
    </xf>
    <xf numFmtId="0" fontId="19" fillId="0" borderId="5" xfId="0" applyFont="1" applyBorder="1" applyAlignment="1">
      <alignment vertical="center"/>
    </xf>
    <xf numFmtId="0" fontId="5" fillId="0" borderId="23" xfId="0" applyFont="1" applyBorder="1" applyAlignment="1">
      <alignment horizontal="center" vertical="center"/>
    </xf>
    <xf numFmtId="0" fontId="1" fillId="0" borderId="21" xfId="0" applyFont="1" applyBorder="1" applyAlignment="1">
      <alignment vertical="center"/>
    </xf>
    <xf numFmtId="0" fontId="1" fillId="0" borderId="19" xfId="0" applyFont="1" applyBorder="1" applyAlignment="1">
      <alignment vertical="center"/>
    </xf>
    <xf numFmtId="0" fontId="1" fillId="0" borderId="22" xfId="0" applyFont="1" applyBorder="1" applyAlignment="1">
      <alignment vertical="center"/>
    </xf>
    <xf numFmtId="169" fontId="1" fillId="0" borderId="13" xfId="0" applyNumberFormat="1" applyFont="1" applyBorder="1" applyAlignment="1">
      <alignment horizontal="right" vertical="center"/>
    </xf>
    <xf numFmtId="166" fontId="11" fillId="0" borderId="0" xfId="0" applyNumberFormat="1" applyFont="1" applyAlignment="1">
      <alignment vertical="center" shrinkToFit="1"/>
    </xf>
    <xf numFmtId="0" fontId="5" fillId="0" borderId="13" xfId="0" applyFont="1" applyBorder="1" applyAlignment="1">
      <alignment vertical="center"/>
    </xf>
    <xf numFmtId="3" fontId="1" fillId="2" borderId="6" xfId="0" applyNumberFormat="1" applyFont="1" applyFill="1" applyBorder="1" applyAlignment="1" applyProtection="1">
      <alignment horizontal="center" vertical="center"/>
      <protection locked="0"/>
    </xf>
    <xf numFmtId="166" fontId="1" fillId="0" borderId="28" xfId="0" applyNumberFormat="1" applyFont="1" applyBorder="1" applyAlignment="1">
      <alignment horizontal="center" vertical="center" shrinkToFit="1"/>
    </xf>
    <xf numFmtId="0" fontId="1" fillId="0" borderId="7" xfId="0" applyFont="1" applyBorder="1" applyAlignment="1">
      <alignment vertical="center"/>
    </xf>
    <xf numFmtId="0" fontId="1" fillId="0" borderId="8" xfId="0" applyFont="1" applyBorder="1" applyAlignment="1">
      <alignment vertical="center"/>
    </xf>
    <xf numFmtId="0" fontId="1" fillId="0" borderId="23" xfId="0" applyFont="1" applyBorder="1" applyAlignment="1">
      <alignment horizontal="center" vertical="center"/>
    </xf>
    <xf numFmtId="14" fontId="1" fillId="2" borderId="7"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center" vertical="center"/>
      <protection locked="0"/>
    </xf>
    <xf numFmtId="0" fontId="1" fillId="0" borderId="18" xfId="0" applyFont="1" applyBorder="1" applyAlignment="1">
      <alignment vertical="center"/>
    </xf>
    <xf numFmtId="0" fontId="1" fillId="0" borderId="0" xfId="0" applyFont="1" applyAlignment="1">
      <alignment horizontal="right" vertical="center"/>
    </xf>
    <xf numFmtId="0" fontId="1" fillId="0" borderId="37" xfId="0" applyFont="1" applyBorder="1" applyAlignment="1">
      <alignment horizontal="righ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0" xfId="0" applyFont="1" applyAlignment="1">
      <alignment horizontal="justify" vertical="top" wrapText="1"/>
    </xf>
    <xf numFmtId="0" fontId="1" fillId="2" borderId="28"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horizontal="justify" vertical="center"/>
    </xf>
    <xf numFmtId="0" fontId="1" fillId="0" borderId="9" xfId="0" applyFont="1" applyBorder="1" applyAlignment="1">
      <alignment vertical="center"/>
    </xf>
    <xf numFmtId="0" fontId="1" fillId="0" borderId="2" xfId="0" applyFont="1" applyBorder="1" applyAlignment="1">
      <alignment vertical="center"/>
    </xf>
    <xf numFmtId="0" fontId="24" fillId="0" borderId="32" xfId="0" applyFont="1" applyBorder="1" applyAlignment="1">
      <alignment vertical="center"/>
    </xf>
    <xf numFmtId="0" fontId="25" fillId="0" borderId="2" xfId="0" applyFont="1" applyBorder="1" applyAlignment="1">
      <alignment vertical="center"/>
    </xf>
    <xf numFmtId="0" fontId="25" fillId="0" borderId="33" xfId="0" applyFont="1" applyBorder="1" applyAlignment="1">
      <alignment vertical="center"/>
    </xf>
    <xf numFmtId="0" fontId="24" fillId="0" borderId="21" xfId="0" applyFont="1" applyBorder="1" applyAlignment="1">
      <alignment vertical="center"/>
    </xf>
    <xf numFmtId="0" fontId="25" fillId="0" borderId="5" xfId="0" applyFont="1" applyBorder="1" applyAlignment="1">
      <alignment vertical="center"/>
    </xf>
    <xf numFmtId="0" fontId="25" fillId="0" borderId="22" xfId="0" applyFont="1" applyBorder="1" applyAlignment="1">
      <alignment vertical="center"/>
    </xf>
    <xf numFmtId="0" fontId="26" fillId="0" borderId="0" xfId="0" applyFont="1" applyAlignment="1">
      <alignment horizontal="left" vertical="center" indent="2"/>
    </xf>
    <xf numFmtId="0" fontId="1" fillId="0" borderId="0" xfId="0" applyFont="1" applyAlignment="1">
      <alignment horizontal="left" vertical="center" indent="2"/>
    </xf>
    <xf numFmtId="166" fontId="5" fillId="0" borderId="0" xfId="0" applyNumberFormat="1" applyFont="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39" xfId="0" applyFont="1" applyBorder="1" applyAlignment="1">
      <alignment horizontal="right" vertical="center"/>
    </xf>
    <xf numFmtId="0" fontId="1" fillId="0" borderId="41" xfId="0" applyFont="1" applyBorder="1" applyAlignment="1">
      <alignment vertical="center"/>
    </xf>
    <xf numFmtId="0" fontId="1" fillId="0" borderId="17" xfId="0" applyFont="1" applyBorder="1" applyAlignment="1">
      <alignment horizontal="left" vertical="center" indent="2"/>
    </xf>
    <xf numFmtId="0" fontId="1" fillId="0" borderId="11" xfId="0" applyFont="1" applyBorder="1" applyAlignment="1">
      <alignment horizontal="left" vertical="center" indent="2"/>
    </xf>
    <xf numFmtId="0" fontId="5"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vertical="center"/>
    </xf>
    <xf numFmtId="0" fontId="27" fillId="0" borderId="17" xfId="0" applyFont="1" applyBorder="1" applyAlignment="1">
      <alignment horizontal="center" vertical="center"/>
    </xf>
    <xf numFmtId="0" fontId="23" fillId="0" borderId="14" xfId="0" applyFont="1" applyBorder="1" applyAlignment="1">
      <alignment horizontal="center" vertical="center"/>
    </xf>
    <xf numFmtId="0" fontId="5"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xf numFmtId="0" fontId="1" fillId="0" borderId="0" xfId="0" applyFont="1"/>
    <xf numFmtId="0" fontId="23" fillId="5" borderId="0" xfId="0" applyFont="1" applyFill="1" applyAlignment="1">
      <alignment horizontal="center"/>
    </xf>
    <xf numFmtId="0" fontId="0" fillId="5" borderId="0" xfId="0" applyFill="1"/>
    <xf numFmtId="0" fontId="1" fillId="0" borderId="0" xfId="0" applyFont="1" applyAlignment="1">
      <alignment vertical="center" wrapText="1"/>
    </xf>
    <xf numFmtId="0" fontId="24" fillId="0" borderId="19" xfId="0" applyFont="1" applyBorder="1" applyAlignment="1">
      <alignment vertical="center"/>
    </xf>
    <xf numFmtId="0" fontId="25" fillId="0" borderId="11" xfId="0" applyFont="1" applyBorder="1" applyAlignment="1">
      <alignment vertical="center"/>
    </xf>
    <xf numFmtId="0" fontId="25" fillId="0" borderId="20" xfId="0" applyFont="1" applyBorder="1" applyAlignment="1">
      <alignment vertical="center"/>
    </xf>
    <xf numFmtId="0" fontId="27" fillId="0" borderId="0" xfId="0" applyFont="1" applyAlignment="1">
      <alignment horizontal="center" vertical="center"/>
    </xf>
    <xf numFmtId="0" fontId="0" fillId="0" borderId="0" xfId="0" applyAlignment="1">
      <alignment horizontal="justify" vertical="top"/>
    </xf>
    <xf numFmtId="0" fontId="1" fillId="6" borderId="0" xfId="0" applyFont="1" applyFill="1" applyAlignment="1">
      <alignment vertical="center"/>
    </xf>
    <xf numFmtId="0" fontId="2" fillId="6" borderId="0" xfId="0" applyFont="1" applyFill="1" applyAlignment="1">
      <alignment vertical="center"/>
    </xf>
    <xf numFmtId="0" fontId="3" fillId="6" borderId="0" xfId="0" applyFont="1" applyFill="1" applyAlignment="1">
      <alignment horizontal="center" vertical="center"/>
    </xf>
    <xf numFmtId="0" fontId="2" fillId="6" borderId="0" xfId="0" applyFont="1" applyFill="1" applyAlignment="1">
      <alignment horizontal="justify" vertical="center" wrapText="1"/>
    </xf>
    <xf numFmtId="0" fontId="2" fillId="6" borderId="0" xfId="0" applyFont="1" applyFill="1" applyAlignment="1">
      <alignment horizontal="justify" vertical="top" wrapText="1"/>
    </xf>
    <xf numFmtId="0" fontId="0" fillId="6" borderId="0" xfId="0" applyFill="1" applyAlignment="1">
      <alignment horizontal="justify" vertical="top" wrapText="1"/>
    </xf>
    <xf numFmtId="0" fontId="6" fillId="6" borderId="0" xfId="0" applyFont="1" applyFill="1" applyAlignment="1">
      <alignment horizontal="justify" vertical="center" wrapText="1"/>
    </xf>
    <xf numFmtId="0" fontId="15" fillId="6" borderId="0" xfId="0" applyFont="1" applyFill="1" applyAlignment="1">
      <alignment horizontal="justify" vertical="center" wrapText="1"/>
    </xf>
    <xf numFmtId="0" fontId="20" fillId="6" borderId="0" xfId="0" applyFont="1" applyFill="1" applyAlignment="1">
      <alignment horizontal="justify" vertical="center" wrapText="1"/>
    </xf>
    <xf numFmtId="0" fontId="6" fillId="6" borderId="0" xfId="0" applyFont="1" applyFill="1" applyAlignment="1">
      <alignment horizontal="center" vertical="center"/>
    </xf>
    <xf numFmtId="0" fontId="20" fillId="6" borderId="0" xfId="0" applyFont="1" applyFill="1" applyAlignment="1">
      <alignment vertical="center"/>
    </xf>
    <xf numFmtId="166" fontId="1" fillId="0" borderId="0" xfId="0" applyNumberFormat="1" applyFont="1" applyAlignment="1">
      <alignment vertical="center" shrinkToFit="1"/>
    </xf>
    <xf numFmtId="0" fontId="1" fillId="0" borderId="17" xfId="0" applyFont="1" applyBorder="1" applyAlignment="1">
      <alignment horizontal="center" vertical="center"/>
    </xf>
    <xf numFmtId="169" fontId="1" fillId="0" borderId="30" xfId="0" applyNumberFormat="1" applyFont="1" applyBorder="1" applyAlignment="1">
      <alignment horizontal="right" vertical="center"/>
    </xf>
    <xf numFmtId="0" fontId="1" fillId="0" borderId="31" xfId="0" applyFont="1" applyBorder="1" applyAlignment="1">
      <alignment vertical="center"/>
    </xf>
    <xf numFmtId="0" fontId="1" fillId="0" borderId="14" xfId="0" applyFont="1" applyBorder="1" applyAlignment="1">
      <alignment vertical="center" shrinkToFit="1"/>
    </xf>
    <xf numFmtId="0" fontId="28" fillId="0" borderId="0" xfId="0" applyFont="1" applyAlignment="1">
      <alignment horizontal="center" vertical="center"/>
    </xf>
    <xf numFmtId="0" fontId="1" fillId="2" borderId="5" xfId="0" applyFont="1" applyFill="1" applyBorder="1" applyAlignment="1">
      <alignment vertical="center"/>
    </xf>
    <xf numFmtId="0" fontId="1" fillId="2" borderId="22" xfId="0" applyFont="1" applyFill="1" applyBorder="1" applyAlignment="1">
      <alignment vertical="center"/>
    </xf>
    <xf numFmtId="0" fontId="21" fillId="0" borderId="17" xfId="0" applyFont="1" applyBorder="1" applyAlignment="1">
      <alignment vertical="center"/>
    </xf>
    <xf numFmtId="0" fontId="21" fillId="0" borderId="0" xfId="0" applyFont="1" applyAlignment="1">
      <alignment vertical="center"/>
    </xf>
    <xf numFmtId="165" fontId="21" fillId="0" borderId="0" xfId="0" applyNumberFormat="1" applyFont="1" applyAlignment="1">
      <alignment horizontal="center" vertical="center"/>
    </xf>
    <xf numFmtId="0" fontId="32" fillId="6" borderId="0" xfId="0" applyFont="1" applyFill="1" applyAlignment="1">
      <alignment horizontal="center" vertical="center"/>
    </xf>
    <xf numFmtId="0" fontId="20" fillId="6" borderId="0" xfId="0" applyFont="1" applyFill="1" applyAlignment="1">
      <alignment vertical="center" wrapText="1"/>
    </xf>
    <xf numFmtId="0" fontId="20" fillId="6" borderId="0" xfId="0" applyFont="1" applyFill="1" applyAlignment="1">
      <alignment horizontal="left" vertical="center"/>
    </xf>
    <xf numFmtId="0" fontId="20" fillId="6" borderId="0" xfId="0" applyFont="1" applyFill="1" applyAlignment="1">
      <alignment horizontal="left" vertical="center" indent="1"/>
    </xf>
    <xf numFmtId="0" fontId="33" fillId="6" borderId="0" xfId="0" applyFont="1" applyFill="1" applyAlignment="1">
      <alignment horizontal="justify" vertical="center" wrapText="1"/>
    </xf>
    <xf numFmtId="0" fontId="31" fillId="6" borderId="0" xfId="0" applyFont="1" applyFill="1" applyAlignment="1">
      <alignment horizontal="justify" vertical="top" wrapText="1"/>
    </xf>
    <xf numFmtId="0" fontId="35" fillId="0" borderId="0" xfId="0" applyFont="1" applyAlignment="1">
      <alignment horizontal="left" vertical="center" indent="2"/>
    </xf>
    <xf numFmtId="0" fontId="36" fillId="0" borderId="0" xfId="0" applyFont="1" applyAlignment="1">
      <alignment horizontal="center" vertical="center"/>
    </xf>
    <xf numFmtId="0" fontId="20" fillId="6" borderId="0" xfId="0" applyFont="1" applyFill="1" applyAlignment="1">
      <alignment horizontal="justify" vertical="top" wrapText="1"/>
    </xf>
    <xf numFmtId="165" fontId="21" fillId="0" borderId="0" xfId="0" applyNumberFormat="1" applyFont="1" applyAlignment="1">
      <alignment horizontal="right" vertical="center" indent="1"/>
    </xf>
    <xf numFmtId="0" fontId="21" fillId="0" borderId="0" xfId="0" applyFont="1" applyAlignment="1">
      <alignment horizontal="right" vertical="center"/>
    </xf>
    <xf numFmtId="0" fontId="6" fillId="6" borderId="0" xfId="0" applyFont="1" applyFill="1" applyAlignment="1">
      <alignment horizontal="center" vertical="center"/>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4" xfId="0" applyFont="1" applyBorder="1" applyAlignment="1">
      <alignment horizontal="left" vertical="center"/>
    </xf>
    <xf numFmtId="165" fontId="21" fillId="0" borderId="2" xfId="0" applyNumberFormat="1" applyFont="1" applyBorder="1" applyAlignment="1">
      <alignment horizontal="right" vertical="center" indent="1"/>
    </xf>
    <xf numFmtId="165" fontId="21" fillId="0" borderId="37" xfId="0" applyNumberFormat="1" applyFont="1" applyBorder="1" applyAlignment="1">
      <alignment horizontal="right" vertical="center" indent="1"/>
    </xf>
    <xf numFmtId="165" fontId="21" fillId="0" borderId="17" xfId="0" applyNumberFormat="1" applyFont="1" applyBorder="1" applyAlignment="1">
      <alignment horizontal="right" vertical="center" indent="1"/>
    </xf>
    <xf numFmtId="165" fontId="21" fillId="0" borderId="18" xfId="0" applyNumberFormat="1" applyFont="1" applyBorder="1" applyAlignment="1">
      <alignment horizontal="right" vertical="center" indent="1"/>
    </xf>
    <xf numFmtId="165" fontId="21" fillId="0" borderId="14" xfId="0" applyNumberFormat="1" applyFont="1" applyBorder="1" applyAlignment="1">
      <alignment horizontal="right" vertical="center" indent="1"/>
    </xf>
    <xf numFmtId="165" fontId="21" fillId="0" borderId="15" xfId="0" applyNumberFormat="1" applyFont="1" applyBorder="1" applyAlignment="1">
      <alignment horizontal="right" vertical="center" indent="1"/>
    </xf>
    <xf numFmtId="165" fontId="21" fillId="0" borderId="36" xfId="0" applyNumberFormat="1" applyFont="1" applyBorder="1" applyAlignment="1">
      <alignment horizontal="right" vertical="center" indent="1"/>
    </xf>
    <xf numFmtId="165" fontId="21" fillId="0" borderId="16" xfId="0" applyNumberFormat="1" applyFont="1" applyBorder="1" applyAlignment="1">
      <alignment horizontal="right" vertical="center" indent="1"/>
    </xf>
    <xf numFmtId="165" fontId="21" fillId="0" borderId="13" xfId="0" applyNumberFormat="1" applyFont="1" applyBorder="1" applyAlignment="1">
      <alignment horizontal="right" vertical="center" indent="1"/>
    </xf>
    <xf numFmtId="0" fontId="21" fillId="0" borderId="17" xfId="0" applyFont="1" applyBorder="1" applyAlignment="1">
      <alignment horizontal="right" vertical="center"/>
    </xf>
    <xf numFmtId="0" fontId="21" fillId="0" borderId="14" xfId="0" applyFont="1" applyBorder="1" applyAlignment="1">
      <alignment horizontal="right" vertical="center"/>
    </xf>
    <xf numFmtId="0" fontId="20" fillId="6" borderId="0" xfId="0" applyFont="1" applyFill="1" applyAlignment="1">
      <alignment horizontal="justify" vertical="center" wrapText="1"/>
    </xf>
    <xf numFmtId="0" fontId="1" fillId="2" borderId="21"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31" fillId="6" borderId="0" xfId="0" applyFont="1" applyFill="1" applyAlignment="1">
      <alignment horizontal="justify" vertical="center" wrapText="1"/>
    </xf>
    <xf numFmtId="165" fontId="1" fillId="0" borderId="17" xfId="0" applyNumberFormat="1" applyFont="1" applyBorder="1" applyAlignment="1">
      <alignment vertical="center"/>
    </xf>
    <xf numFmtId="165" fontId="1" fillId="0" borderId="18" xfId="0" applyNumberFormat="1" applyFont="1" applyBorder="1" applyAlignment="1">
      <alignment vertical="center"/>
    </xf>
    <xf numFmtId="165" fontId="1" fillId="0" borderId="16" xfId="0" applyNumberFormat="1" applyFont="1" applyBorder="1" applyAlignment="1">
      <alignment vertical="center"/>
    </xf>
    <xf numFmtId="0" fontId="1" fillId="2" borderId="4" xfId="0" applyFont="1" applyFill="1" applyBorder="1" applyAlignment="1" applyProtection="1">
      <alignment horizontal="right" vertical="center"/>
      <protection locked="0"/>
    </xf>
    <xf numFmtId="0" fontId="1" fillId="2" borderId="5" xfId="0" applyFont="1" applyFill="1" applyBorder="1" applyAlignment="1" applyProtection="1">
      <alignment horizontal="right" vertical="center"/>
      <protection locked="0"/>
    </xf>
    <xf numFmtId="0" fontId="1" fillId="2" borderId="6" xfId="0" applyFont="1" applyFill="1" applyBorder="1" applyAlignment="1" applyProtection="1">
      <alignment horizontal="right" vertical="center"/>
      <protection locked="0"/>
    </xf>
    <xf numFmtId="3" fontId="1" fillId="2" borderId="28" xfId="0"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166" fontId="1" fillId="2" borderId="4" xfId="0" applyNumberFormat="1" applyFont="1" applyFill="1" applyBorder="1" applyAlignment="1" applyProtection="1">
      <alignment vertical="center" shrinkToFit="1"/>
      <protection locked="0"/>
    </xf>
    <xf numFmtId="166" fontId="1" fillId="2" borderId="5" xfId="0" applyNumberFormat="1" applyFont="1" applyFill="1" applyBorder="1" applyAlignment="1" applyProtection="1">
      <alignment vertical="center" shrinkToFit="1"/>
      <protection locked="0"/>
    </xf>
    <xf numFmtId="166" fontId="1" fillId="2" borderId="6" xfId="0" applyNumberFormat="1" applyFont="1" applyFill="1" applyBorder="1" applyAlignment="1" applyProtection="1">
      <alignment vertical="center" shrinkToFit="1"/>
      <protection locked="0"/>
    </xf>
    <xf numFmtId="168" fontId="1" fillId="0" borderId="30" xfId="0" applyNumberFormat="1" applyFont="1" applyBorder="1" applyAlignment="1">
      <alignment vertical="center"/>
    </xf>
    <xf numFmtId="168" fontId="1" fillId="2" borderId="21" xfId="0" applyNumberFormat="1" applyFont="1" applyFill="1" applyBorder="1" applyAlignment="1" applyProtection="1">
      <alignment horizontal="right" vertical="center" indent="4"/>
      <protection locked="0"/>
    </xf>
    <xf numFmtId="168" fontId="1" fillId="2" borderId="5" xfId="0" applyNumberFormat="1" applyFont="1" applyFill="1" applyBorder="1" applyAlignment="1" applyProtection="1">
      <alignment horizontal="right" vertical="center" indent="4"/>
      <protection locked="0"/>
    </xf>
    <xf numFmtId="168" fontId="1" fillId="2" borderId="22" xfId="0" applyNumberFormat="1" applyFont="1" applyFill="1" applyBorder="1" applyAlignment="1" applyProtection="1">
      <alignment horizontal="right" vertical="center" indent="4"/>
      <protection locked="0"/>
    </xf>
    <xf numFmtId="3" fontId="1" fillId="2" borderId="21" xfId="0" applyNumberFormat="1" applyFont="1" applyFill="1" applyBorder="1" applyAlignment="1" applyProtection="1">
      <alignment horizontal="center" vertical="center"/>
      <protection locked="0"/>
    </xf>
    <xf numFmtId="3" fontId="1" fillId="2" borderId="5" xfId="0" applyNumberFormat="1" applyFont="1" applyFill="1" applyBorder="1" applyAlignment="1" applyProtection="1">
      <alignment horizontal="center" vertical="center"/>
      <protection locked="0"/>
    </xf>
    <xf numFmtId="3" fontId="1" fillId="2" borderId="22" xfId="0"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right" vertical="center"/>
      <protection locked="0"/>
    </xf>
    <xf numFmtId="14" fontId="1" fillId="2" borderId="28" xfId="0" applyNumberFormat="1" applyFont="1" applyFill="1" applyBorder="1" applyAlignment="1" applyProtection="1">
      <alignment horizontal="center" vertical="center"/>
      <protection locked="0"/>
    </xf>
    <xf numFmtId="166" fontId="1" fillId="0" borderId="21" xfId="0" applyNumberFormat="1" applyFont="1" applyBorder="1" applyAlignment="1">
      <alignment horizontal="right" vertical="center"/>
    </xf>
    <xf numFmtId="166" fontId="1" fillId="0" borderId="5" xfId="0" applyNumberFormat="1" applyFont="1" applyBorder="1" applyAlignment="1">
      <alignment horizontal="right" vertical="center"/>
    </xf>
    <xf numFmtId="166" fontId="1" fillId="0" borderId="22" xfId="0" applyNumberFormat="1" applyFont="1" applyBorder="1" applyAlignment="1">
      <alignment horizontal="right" vertical="center"/>
    </xf>
    <xf numFmtId="0" fontId="1" fillId="0" borderId="0" xfId="0" applyFont="1" applyAlignment="1">
      <alignment horizontal="justify" vertical="center" wrapText="1"/>
    </xf>
    <xf numFmtId="168" fontId="1" fillId="2" borderId="45" xfId="0" applyNumberFormat="1" applyFont="1" applyFill="1" applyBorder="1" applyAlignment="1" applyProtection="1">
      <alignment horizontal="right" vertical="center" indent="4"/>
      <protection locked="0"/>
    </xf>
    <xf numFmtId="168" fontId="1" fillId="2" borderId="8" xfId="0" applyNumberFormat="1" applyFont="1" applyFill="1" applyBorder="1" applyAlignment="1" applyProtection="1">
      <alignment horizontal="right" vertical="center" indent="4"/>
      <protection locked="0"/>
    </xf>
    <xf numFmtId="168" fontId="1" fillId="2" borderId="46" xfId="0" applyNumberFormat="1" applyFont="1" applyFill="1" applyBorder="1" applyAlignment="1" applyProtection="1">
      <alignment horizontal="right" vertical="center" indent="4"/>
      <protection locked="0"/>
    </xf>
    <xf numFmtId="165" fontId="1" fillId="0" borderId="36" xfId="0" applyNumberFormat="1" applyFont="1" applyBorder="1" applyAlignment="1">
      <alignment vertical="center"/>
    </xf>
    <xf numFmtId="165" fontId="1" fillId="0" borderId="0" xfId="0" applyNumberFormat="1" applyFont="1" applyAlignment="1">
      <alignment vertical="center"/>
    </xf>
    <xf numFmtId="165" fontId="1" fillId="0" borderId="37" xfId="0" applyNumberFormat="1" applyFont="1" applyBorder="1" applyAlignment="1">
      <alignment vertical="center"/>
    </xf>
    <xf numFmtId="165" fontId="5" fillId="0" borderId="0" xfId="0" applyNumberFormat="1"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2" borderId="1" xfId="0" applyFont="1" applyFill="1" applyBorder="1" applyAlignment="1" applyProtection="1">
      <alignment horizontal="right" vertical="center"/>
      <protection locked="0"/>
    </xf>
    <xf numFmtId="0" fontId="1" fillId="2" borderId="2" xfId="0" applyFont="1" applyFill="1" applyBorder="1" applyAlignment="1" applyProtection="1">
      <alignment horizontal="right" vertical="center"/>
      <protection locked="0"/>
    </xf>
    <xf numFmtId="0" fontId="1" fillId="2" borderId="3" xfId="0" applyFont="1" applyFill="1" applyBorder="1" applyAlignment="1" applyProtection="1">
      <alignment horizontal="right" vertical="center"/>
      <protection locked="0"/>
    </xf>
    <xf numFmtId="3" fontId="1" fillId="2" borderId="25" xfId="0" applyNumberFormat="1"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166" fontId="1" fillId="2" borderId="1" xfId="0" applyNumberFormat="1" applyFont="1" applyFill="1" applyBorder="1" applyAlignment="1" applyProtection="1">
      <alignment vertical="center" shrinkToFit="1"/>
      <protection locked="0"/>
    </xf>
    <xf numFmtId="166" fontId="1" fillId="2" borderId="2" xfId="0" applyNumberFormat="1" applyFont="1" applyFill="1" applyBorder="1" applyAlignment="1" applyProtection="1">
      <alignment vertical="center" shrinkToFit="1"/>
      <protection locked="0"/>
    </xf>
    <xf numFmtId="166" fontId="1" fillId="2" borderId="3" xfId="0" applyNumberFormat="1" applyFont="1" applyFill="1" applyBorder="1" applyAlignment="1" applyProtection="1">
      <alignment vertical="center" shrinkToFit="1"/>
      <protection locked="0"/>
    </xf>
    <xf numFmtId="0" fontId="5" fillId="0" borderId="17" xfId="0" applyFont="1" applyBorder="1" applyAlignment="1">
      <alignment vertical="center"/>
    </xf>
    <xf numFmtId="2" fontId="20" fillId="2" borderId="0" xfId="0" applyNumberFormat="1" applyFont="1" applyFill="1" applyAlignment="1" applyProtection="1">
      <alignment horizontal="center" vertical="center"/>
      <protection locked="0"/>
    </xf>
    <xf numFmtId="2" fontId="0" fillId="0" borderId="0" xfId="0" applyNumberFormat="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165" fontId="1" fillId="0" borderId="11" xfId="0" applyNumberFormat="1" applyFont="1" applyBorder="1" applyAlignment="1">
      <alignment vertical="center"/>
    </xf>
    <xf numFmtId="165" fontId="1" fillId="0" borderId="12" xfId="0" applyNumberFormat="1" applyFont="1" applyBorder="1" applyAlignment="1">
      <alignment vertical="center"/>
    </xf>
    <xf numFmtId="165" fontId="1" fillId="0" borderId="10" xfId="0" applyNumberFormat="1" applyFont="1" applyBorder="1" applyAlignment="1">
      <alignment vertical="center"/>
    </xf>
    <xf numFmtId="0" fontId="1" fillId="0" borderId="0" xfId="0" applyFont="1" applyAlignment="1">
      <alignment vertical="center"/>
    </xf>
    <xf numFmtId="0" fontId="1" fillId="0" borderId="37" xfId="0" applyFont="1" applyBorder="1" applyAlignment="1">
      <alignment vertical="center"/>
    </xf>
    <xf numFmtId="166" fontId="1" fillId="0" borderId="0" xfId="0" applyNumberFormat="1" applyFont="1" applyAlignment="1">
      <alignment vertical="center"/>
    </xf>
    <xf numFmtId="168" fontId="1" fillId="0" borderId="8" xfId="0" applyNumberFormat="1" applyFont="1" applyBorder="1" applyAlignment="1">
      <alignment vertical="center" shrinkToFit="1"/>
    </xf>
    <xf numFmtId="168" fontId="13" fillId="0" borderId="7" xfId="0" applyNumberFormat="1" applyFont="1" applyBorder="1" applyAlignment="1">
      <alignment horizontal="center" vertical="center" shrinkToFit="1"/>
    </xf>
    <xf numFmtId="168" fontId="13" fillId="0" borderId="8" xfId="0" applyNumberFormat="1" applyFont="1" applyBorder="1" applyAlignment="1">
      <alignment horizontal="center" vertical="center" shrinkToFit="1"/>
    </xf>
    <xf numFmtId="168" fontId="13" fillId="0" borderId="9" xfId="0" applyNumberFormat="1" applyFont="1" applyBorder="1" applyAlignment="1">
      <alignment horizontal="center" vertical="center" shrinkToFit="1"/>
    </xf>
    <xf numFmtId="168" fontId="1" fillId="0" borderId="9" xfId="0" applyNumberFormat="1" applyFont="1" applyBorder="1" applyAlignment="1">
      <alignment vertical="center" shrinkToFit="1"/>
    </xf>
    <xf numFmtId="166" fontId="1" fillId="0" borderId="23" xfId="0" applyNumberFormat="1" applyFont="1" applyBorder="1" applyAlignment="1">
      <alignment vertical="center"/>
    </xf>
    <xf numFmtId="0" fontId="1" fillId="0" borderId="0" xfId="0" applyFont="1" applyAlignment="1">
      <alignment horizontal="justify" vertical="top" wrapText="1"/>
    </xf>
    <xf numFmtId="0" fontId="20" fillId="2" borderId="0" xfId="0" applyFont="1" applyFill="1" applyAlignment="1" applyProtection="1">
      <alignment horizontal="center" vertical="center"/>
      <protection locked="0"/>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2" borderId="27" xfId="0" applyFont="1" applyFill="1" applyBorder="1" applyAlignment="1" applyProtection="1">
      <alignment horizontal="center" vertical="center"/>
      <protection locked="0"/>
    </xf>
    <xf numFmtId="166" fontId="1" fillId="2" borderId="7" xfId="0" applyNumberFormat="1" applyFont="1" applyFill="1" applyBorder="1" applyAlignment="1" applyProtection="1">
      <alignment vertical="center" shrinkToFit="1"/>
      <protection locked="0"/>
    </xf>
    <xf numFmtId="166" fontId="1" fillId="2" borderId="8" xfId="0" applyNumberFormat="1" applyFont="1" applyFill="1" applyBorder="1" applyAlignment="1" applyProtection="1">
      <alignment vertical="center" shrinkToFit="1"/>
      <protection locked="0"/>
    </xf>
    <xf numFmtId="166" fontId="1" fillId="2" borderId="9" xfId="0" applyNumberFormat="1" applyFont="1" applyFill="1" applyBorder="1" applyAlignment="1" applyProtection="1">
      <alignment vertical="center" shrinkToFit="1"/>
      <protection locked="0"/>
    </xf>
    <xf numFmtId="0" fontId="10" fillId="0" borderId="23" xfId="0" applyFont="1" applyBorder="1" applyAlignment="1">
      <alignment horizontal="right" vertical="center"/>
    </xf>
    <xf numFmtId="166" fontId="10" fillId="0" borderId="13" xfId="0" applyNumberFormat="1" applyFont="1" applyBorder="1" applyAlignment="1">
      <alignment horizontal="right" vertical="center" shrinkToFit="1"/>
    </xf>
    <xf numFmtId="166" fontId="10" fillId="0" borderId="14" xfId="0" applyNumberFormat="1" applyFont="1" applyBorder="1" applyAlignment="1">
      <alignment horizontal="right" vertical="center" shrinkToFit="1"/>
    </xf>
    <xf numFmtId="166" fontId="10" fillId="0" borderId="15" xfId="0" applyNumberFormat="1" applyFont="1" applyBorder="1" applyAlignment="1">
      <alignment horizontal="right" vertical="center" shrinkToFit="1"/>
    </xf>
    <xf numFmtId="3" fontId="1" fillId="2" borderId="23" xfId="0" applyNumberFormat="1"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166" fontId="1" fillId="2" borderId="13" xfId="0" applyNumberFormat="1" applyFont="1" applyFill="1" applyBorder="1" applyAlignment="1" applyProtection="1">
      <alignment vertical="center" shrinkToFit="1"/>
      <protection locked="0"/>
    </xf>
    <xf numFmtId="166" fontId="1" fillId="2" borderId="14" xfId="0" applyNumberFormat="1" applyFont="1" applyFill="1" applyBorder="1" applyAlignment="1" applyProtection="1">
      <alignment vertical="center" shrinkToFit="1"/>
      <protection locked="0"/>
    </xf>
    <xf numFmtId="166" fontId="1" fillId="2" borderId="15" xfId="0" applyNumberFormat="1" applyFont="1" applyFill="1" applyBorder="1" applyAlignment="1" applyProtection="1">
      <alignment vertical="center" shrinkToFit="1"/>
      <protection locked="0"/>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32" fillId="6" borderId="0" xfId="0" applyFont="1" applyFill="1" applyAlignment="1">
      <alignment horizontal="center" vertical="top"/>
    </xf>
    <xf numFmtId="4" fontId="1" fillId="2" borderId="21" xfId="0" applyNumberFormat="1" applyFont="1" applyFill="1" applyBorder="1" applyAlignment="1" applyProtection="1">
      <alignment horizontal="left" vertical="center" shrinkToFit="1"/>
      <protection locked="0"/>
    </xf>
    <xf numFmtId="4" fontId="1" fillId="2" borderId="5" xfId="0" applyNumberFormat="1" applyFont="1" applyFill="1" applyBorder="1" applyAlignment="1" applyProtection="1">
      <alignment horizontal="left" vertical="center" shrinkToFit="1"/>
      <protection locked="0"/>
    </xf>
    <xf numFmtId="4" fontId="1" fillId="2" borderId="22" xfId="0" applyNumberFormat="1" applyFont="1" applyFill="1" applyBorder="1" applyAlignment="1" applyProtection="1">
      <alignment horizontal="left" vertical="center" shrinkToFit="1"/>
      <protection locked="0"/>
    </xf>
    <xf numFmtId="164" fontId="1" fillId="2" borderId="5" xfId="0" applyNumberFormat="1" applyFont="1" applyFill="1" applyBorder="1" applyAlignment="1" applyProtection="1">
      <alignment horizontal="left" vertical="center"/>
      <protection locked="0"/>
    </xf>
    <xf numFmtId="164" fontId="1" fillId="2" borderId="6" xfId="0" applyNumberFormat="1"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5" fillId="2" borderId="34" xfId="0" applyFont="1" applyFill="1" applyBorder="1" applyAlignment="1" applyProtection="1">
      <alignment horizontal="left" vertical="center" indent="1"/>
      <protection locked="0"/>
    </xf>
    <xf numFmtId="0" fontId="5" fillId="2" borderId="21" xfId="0" applyFont="1" applyFill="1" applyBorder="1" applyAlignment="1" applyProtection="1">
      <alignment horizontal="left" vertical="center" indent="1"/>
      <protection locked="0"/>
    </xf>
    <xf numFmtId="0" fontId="1" fillId="2" borderId="34" xfId="0" applyFont="1" applyFill="1" applyBorder="1" applyAlignment="1" applyProtection="1">
      <alignment horizontal="left" vertical="center" indent="1"/>
      <protection locked="0"/>
    </xf>
    <xf numFmtId="0" fontId="1" fillId="2" borderId="21" xfId="0" applyFont="1" applyFill="1" applyBorder="1" applyAlignment="1" applyProtection="1">
      <alignment horizontal="left" vertical="center" indent="1"/>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indent="1"/>
      <protection locked="0"/>
    </xf>
    <xf numFmtId="14" fontId="1" fillId="2" borderId="5" xfId="0" applyNumberFormat="1"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indent="1"/>
      <protection locked="0"/>
    </xf>
    <xf numFmtId="0" fontId="1" fillId="2" borderId="5" xfId="0" applyFont="1" applyFill="1" applyBorder="1" applyAlignment="1" applyProtection="1">
      <alignment horizontal="left" vertical="center" indent="1"/>
      <protection locked="0"/>
    </xf>
    <xf numFmtId="0" fontId="1" fillId="2" borderId="22" xfId="0" applyFont="1" applyFill="1" applyBorder="1" applyAlignment="1" applyProtection="1">
      <alignment horizontal="left" vertical="center" indent="1"/>
      <protection locked="0"/>
    </xf>
    <xf numFmtId="4" fontId="5" fillId="2" borderId="21" xfId="0" applyNumberFormat="1" applyFont="1" applyFill="1" applyBorder="1" applyAlignment="1" applyProtection="1">
      <alignment horizontal="center" vertical="center"/>
      <protection locked="0"/>
    </xf>
    <xf numFmtId="4" fontId="5" fillId="2" borderId="5" xfId="0" applyNumberFormat="1" applyFont="1" applyFill="1" applyBorder="1" applyAlignment="1" applyProtection="1">
      <alignment horizontal="center" vertical="center"/>
      <protection locked="0"/>
    </xf>
    <xf numFmtId="4" fontId="5" fillId="2" borderId="22" xfId="0" applyNumberFormat="1" applyFont="1" applyFill="1" applyBorder="1" applyAlignment="1" applyProtection="1">
      <alignment horizontal="center" vertical="center"/>
      <protection locked="0"/>
    </xf>
    <xf numFmtId="4" fontId="1" fillId="0" borderId="19" xfId="0" applyNumberFormat="1" applyFont="1" applyBorder="1" applyAlignment="1">
      <alignment horizontal="center" vertical="center"/>
    </xf>
    <xf numFmtId="4" fontId="1" fillId="0" borderId="11"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65" fontId="1" fillId="2" borderId="21" xfId="0" applyNumberFormat="1" applyFont="1" applyFill="1" applyBorder="1" applyAlignment="1" applyProtection="1">
      <alignment horizontal="right" vertical="center"/>
      <protection locked="0"/>
    </xf>
    <xf numFmtId="165" fontId="1" fillId="2" borderId="5" xfId="0" applyNumberFormat="1" applyFont="1" applyFill="1" applyBorder="1" applyAlignment="1" applyProtection="1">
      <alignment horizontal="right" vertical="center"/>
      <protection locked="0"/>
    </xf>
    <xf numFmtId="165" fontId="1" fillId="2" borderId="22" xfId="0" applyNumberFormat="1" applyFont="1" applyFill="1" applyBorder="1" applyAlignment="1" applyProtection="1">
      <alignment horizontal="right" vertical="center"/>
      <protection locked="0"/>
    </xf>
    <xf numFmtId="0" fontId="1" fillId="2" borderId="21"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10" fontId="1" fillId="2" borderId="21" xfId="0" applyNumberFormat="1" applyFont="1" applyFill="1" applyBorder="1" applyAlignment="1" applyProtection="1">
      <alignment horizontal="center" vertical="center" shrinkToFit="1"/>
      <protection locked="0"/>
    </xf>
    <xf numFmtId="10" fontId="1" fillId="2" borderId="5" xfId="0" applyNumberFormat="1" applyFont="1" applyFill="1" applyBorder="1" applyAlignment="1" applyProtection="1">
      <alignment horizontal="center" vertical="center" shrinkToFit="1"/>
      <protection locked="0"/>
    </xf>
    <xf numFmtId="10" fontId="1" fillId="2" borderId="22" xfId="0" applyNumberFormat="1" applyFont="1" applyFill="1" applyBorder="1" applyAlignment="1" applyProtection="1">
      <alignment horizontal="center" vertical="center" shrinkToFit="1"/>
      <protection locked="0"/>
    </xf>
    <xf numFmtId="0" fontId="1" fillId="2" borderId="7" xfId="0" applyFont="1" applyFill="1" applyBorder="1" applyAlignment="1" applyProtection="1">
      <alignment horizontal="right" vertical="center"/>
      <protection locked="0"/>
    </xf>
    <xf numFmtId="0" fontId="1" fillId="2" borderId="8" xfId="0" applyFont="1" applyFill="1" applyBorder="1" applyAlignment="1" applyProtection="1">
      <alignment horizontal="right" vertical="center"/>
      <protection locked="0"/>
    </xf>
    <xf numFmtId="0" fontId="1" fillId="2" borderId="9" xfId="0" applyFont="1" applyFill="1" applyBorder="1" applyAlignment="1" applyProtection="1">
      <alignment horizontal="right" vertical="center"/>
      <protection locked="0"/>
    </xf>
    <xf numFmtId="3" fontId="1" fillId="2" borderId="27" xfId="0" applyNumberFormat="1" applyFont="1" applyFill="1" applyBorder="1" applyAlignment="1" applyProtection="1">
      <alignment horizontal="center" vertical="center"/>
      <protection locked="0"/>
    </xf>
    <xf numFmtId="166" fontId="10" fillId="0" borderId="29" xfId="0" applyNumberFormat="1" applyFont="1" applyBorder="1" applyAlignment="1">
      <alignment horizontal="right" vertical="center" shrinkToFit="1"/>
    </xf>
    <xf numFmtId="166" fontId="10" fillId="0" borderId="30" xfId="0" applyNumberFormat="1" applyFont="1" applyBorder="1" applyAlignment="1">
      <alignment horizontal="right" vertical="center" shrinkToFit="1"/>
    </xf>
    <xf numFmtId="166" fontId="10" fillId="0" borderId="31" xfId="0" applyNumberFormat="1" applyFont="1" applyBorder="1" applyAlignment="1">
      <alignment horizontal="right" vertical="center" shrinkToFit="1"/>
    </xf>
    <xf numFmtId="166" fontId="24" fillId="0" borderId="21" xfId="0" applyNumberFormat="1" applyFont="1" applyBorder="1" applyAlignment="1">
      <alignment vertical="center" shrinkToFit="1"/>
    </xf>
    <xf numFmtId="166" fontId="24" fillId="0" borderId="5" xfId="0" applyNumberFormat="1" applyFont="1" applyBorder="1" applyAlignment="1">
      <alignment vertical="center" shrinkToFit="1"/>
    </xf>
    <xf numFmtId="166" fontId="24" fillId="0" borderId="22" xfId="0" applyNumberFormat="1" applyFont="1" applyBorder="1" applyAlignment="1">
      <alignment vertical="center" shrinkToFit="1"/>
    </xf>
    <xf numFmtId="166" fontId="5" fillId="0" borderId="14" xfId="0" applyNumberFormat="1" applyFont="1" applyBorder="1" applyAlignment="1">
      <alignment vertical="center" shrinkToFit="1"/>
    </xf>
    <xf numFmtId="168" fontId="1" fillId="0" borderId="5" xfId="0" applyNumberFormat="1" applyFont="1" applyBorder="1" applyAlignment="1">
      <alignment vertical="center" shrinkToFit="1"/>
    </xf>
    <xf numFmtId="168" fontId="13" fillId="0" borderId="4" xfId="0" applyNumberFormat="1" applyFont="1" applyBorder="1" applyAlignment="1">
      <alignment horizontal="center" vertical="center" shrinkToFit="1"/>
    </xf>
    <xf numFmtId="168" fontId="13" fillId="0" borderId="5" xfId="0" applyNumberFormat="1" applyFont="1" applyBorder="1" applyAlignment="1">
      <alignment horizontal="center" vertical="center" shrinkToFit="1"/>
    </xf>
    <xf numFmtId="168" fontId="13" fillId="0" borderId="6" xfId="0" applyNumberFormat="1" applyFont="1" applyBorder="1" applyAlignment="1">
      <alignment horizontal="center" vertical="center" shrinkToFit="1"/>
    </xf>
    <xf numFmtId="168" fontId="1" fillId="0" borderId="6" xfId="0" applyNumberFormat="1" applyFont="1" applyBorder="1" applyAlignment="1">
      <alignment vertical="center" shrinkToFit="1"/>
    </xf>
    <xf numFmtId="166" fontId="5" fillId="0" borderId="13" xfId="0" applyNumberFormat="1" applyFont="1" applyBorder="1" applyAlignment="1">
      <alignment vertical="center"/>
    </xf>
    <xf numFmtId="166" fontId="5" fillId="0" borderId="14" xfId="0" applyNumberFormat="1" applyFont="1" applyBorder="1" applyAlignment="1">
      <alignment vertical="center"/>
    </xf>
    <xf numFmtId="166" fontId="5" fillId="0" borderId="15" xfId="0" applyNumberFormat="1" applyFont="1" applyBorder="1" applyAlignment="1">
      <alignment vertical="center"/>
    </xf>
    <xf numFmtId="0" fontId="1" fillId="0" borderId="0" xfId="0" applyFont="1" applyAlignment="1">
      <alignment horizontal="justify"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68" fontId="1" fillId="0" borderId="2" xfId="0" applyNumberFormat="1" applyFont="1" applyBorder="1" applyAlignment="1">
      <alignment vertical="center" shrinkToFit="1"/>
    </xf>
    <xf numFmtId="168" fontId="13" fillId="0" borderId="1" xfId="0" applyNumberFormat="1" applyFont="1" applyBorder="1" applyAlignment="1">
      <alignment horizontal="center" vertical="center" shrinkToFit="1"/>
    </xf>
    <xf numFmtId="168" fontId="13" fillId="0" borderId="2" xfId="0" applyNumberFormat="1" applyFont="1" applyBorder="1" applyAlignment="1">
      <alignment horizontal="center" vertical="center" shrinkToFit="1"/>
    </xf>
    <xf numFmtId="168" fontId="13" fillId="0" borderId="3" xfId="0" applyNumberFormat="1" applyFont="1" applyBorder="1" applyAlignment="1">
      <alignment horizontal="center" vertical="center" shrinkToFit="1"/>
    </xf>
    <xf numFmtId="168" fontId="1" fillId="0" borderId="3" xfId="0" applyNumberFormat="1" applyFont="1" applyBorder="1" applyAlignment="1">
      <alignment vertical="center" shrinkToFit="1"/>
    </xf>
    <xf numFmtId="170" fontId="1" fillId="2" borderId="0" xfId="0" applyNumberFormat="1" applyFont="1" applyFill="1" applyAlignment="1" applyProtection="1">
      <alignment horizontal="left" vertical="center"/>
      <protection locked="0"/>
    </xf>
    <xf numFmtId="0" fontId="16" fillId="0" borderId="0" xfId="0" applyFont="1" applyAlignment="1">
      <alignment horizontal="center" vertical="center" wrapText="1"/>
    </xf>
    <xf numFmtId="0" fontId="18" fillId="0" borderId="30" xfId="0" applyFont="1" applyBorder="1" applyAlignment="1">
      <alignment horizontal="center" vertical="center"/>
    </xf>
    <xf numFmtId="0" fontId="18" fillId="0" borderId="0" xfId="0" applyFont="1" applyAlignment="1">
      <alignment horizontal="center" vertical="center"/>
    </xf>
    <xf numFmtId="166" fontId="24" fillId="0" borderId="32" xfId="0" applyNumberFormat="1" applyFont="1" applyBorder="1" applyAlignment="1">
      <alignment vertical="center" shrinkToFit="1"/>
    </xf>
    <xf numFmtId="166" fontId="24" fillId="0" borderId="2" xfId="0" applyNumberFormat="1" applyFont="1" applyBorder="1" applyAlignment="1">
      <alignment vertical="center" shrinkToFit="1"/>
    </xf>
    <xf numFmtId="166" fontId="24" fillId="0" borderId="33" xfId="0" applyNumberFormat="1" applyFont="1" applyBorder="1" applyAlignment="1">
      <alignment vertical="center" shrinkToFit="1"/>
    </xf>
    <xf numFmtId="3" fontId="1" fillId="0" borderId="28" xfId="0" applyNumberFormat="1" applyFont="1" applyBorder="1" applyAlignment="1">
      <alignment horizontal="center" vertical="center"/>
    </xf>
    <xf numFmtId="0" fontId="1" fillId="0" borderId="28" xfId="0" applyFont="1" applyBorder="1" applyAlignment="1">
      <alignment horizontal="center" vertical="center"/>
    </xf>
    <xf numFmtId="166" fontId="1" fillId="0" borderId="4" xfId="0" applyNumberFormat="1" applyFont="1" applyBorder="1" applyAlignment="1">
      <alignment vertical="center" shrinkToFit="1"/>
    </xf>
    <xf numFmtId="166" fontId="1" fillId="0" borderId="5" xfId="0" applyNumberFormat="1" applyFont="1" applyBorder="1" applyAlignment="1">
      <alignment vertical="center" shrinkToFit="1"/>
    </xf>
    <xf numFmtId="166" fontId="1" fillId="0" borderId="6" xfId="0" applyNumberFormat="1" applyFont="1" applyBorder="1" applyAlignment="1">
      <alignment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2" borderId="25" xfId="0" applyFont="1" applyFill="1" applyBorder="1" applyAlignment="1" applyProtection="1">
      <alignment horizontal="right" vertical="center"/>
      <protection locked="0"/>
    </xf>
    <xf numFmtId="14" fontId="1" fillId="2" borderId="25" xfId="0" applyNumberFormat="1" applyFont="1" applyFill="1" applyBorder="1" applyAlignment="1" applyProtection="1">
      <alignment horizontal="center" vertical="center"/>
      <protection locked="0"/>
    </xf>
    <xf numFmtId="3" fontId="1" fillId="0" borderId="38" xfId="0" applyNumberFormat="1" applyFont="1" applyBorder="1" applyAlignment="1">
      <alignment horizontal="center" vertical="center"/>
    </xf>
    <xf numFmtId="0" fontId="1" fillId="0" borderId="38" xfId="0" applyFont="1" applyBorder="1" applyAlignment="1">
      <alignment horizontal="center" vertical="center"/>
    </xf>
    <xf numFmtId="166" fontId="1" fillId="0" borderId="0" xfId="0" applyNumberFormat="1" applyFont="1" applyAlignment="1">
      <alignment horizontal="right" vertical="center"/>
    </xf>
    <xf numFmtId="1" fontId="23" fillId="2" borderId="42" xfId="0" applyNumberFormat="1" applyFont="1" applyFill="1" applyBorder="1" applyAlignment="1" applyProtection="1">
      <alignment horizontal="center" vertical="center"/>
      <protection locked="0"/>
    </xf>
    <xf numFmtId="1" fontId="0" fillId="0" borderId="43" xfId="0" applyNumberFormat="1" applyBorder="1" applyAlignment="1" applyProtection="1">
      <alignment horizontal="center" vertical="center"/>
      <protection locked="0"/>
    </xf>
    <xf numFmtId="171" fontId="23" fillId="2" borderId="43" xfId="0" applyNumberFormat="1" applyFont="1" applyFill="1" applyBorder="1" applyAlignment="1" applyProtection="1">
      <alignment horizontal="center" vertical="center"/>
      <protection locked="0"/>
    </xf>
    <xf numFmtId="171" fontId="0" fillId="0" borderId="44" xfId="0" applyNumberFormat="1" applyBorder="1" applyAlignment="1" applyProtection="1">
      <alignment horizontal="center" vertical="center"/>
      <protection locked="0"/>
    </xf>
    <xf numFmtId="166" fontId="20" fillId="2" borderId="0" xfId="0" applyNumberFormat="1" applyFont="1" applyFill="1" applyAlignment="1" applyProtection="1">
      <alignment horizontal="right" vertical="center"/>
      <protection locked="0"/>
    </xf>
    <xf numFmtId="166" fontId="5" fillId="0" borderId="17" xfId="0" applyNumberFormat="1" applyFont="1" applyBorder="1" applyAlignment="1">
      <alignment vertical="center" shrinkToFit="1"/>
    </xf>
    <xf numFmtId="166" fontId="24" fillId="0" borderId="19" xfId="0" applyNumberFormat="1" applyFont="1" applyBorder="1" applyAlignment="1">
      <alignment vertical="center" shrinkToFit="1"/>
    </xf>
    <xf numFmtId="166" fontId="24" fillId="0" borderId="11" xfId="0" applyNumberFormat="1" applyFont="1" applyBorder="1" applyAlignment="1">
      <alignment vertical="center" shrinkToFit="1"/>
    </xf>
    <xf numFmtId="166" fontId="24" fillId="0" borderId="20" xfId="0" applyNumberFormat="1" applyFont="1" applyBorder="1" applyAlignment="1">
      <alignment vertical="center" shrinkToFit="1"/>
    </xf>
    <xf numFmtId="0" fontId="0" fillId="2" borderId="5" xfId="0" applyFill="1" applyBorder="1" applyAlignment="1" applyProtection="1">
      <alignment horizontal="left" vertical="center" indent="1"/>
      <protection locked="0"/>
    </xf>
    <xf numFmtId="0" fontId="0" fillId="2" borderId="22" xfId="0" applyFill="1" applyBorder="1" applyAlignment="1" applyProtection="1">
      <alignment horizontal="left" vertical="center" indent="1"/>
      <protection locked="0"/>
    </xf>
    <xf numFmtId="49" fontId="1" fillId="2" borderId="21" xfId="0" applyNumberFormat="1" applyFont="1" applyFill="1" applyBorder="1" applyAlignment="1" applyProtection="1">
      <alignment horizontal="left" vertical="center" indent="1"/>
      <protection locked="0"/>
    </xf>
    <xf numFmtId="49" fontId="0" fillId="2" borderId="5" xfId="0" applyNumberFormat="1" applyFill="1" applyBorder="1" applyAlignment="1" applyProtection="1">
      <alignment horizontal="left" vertical="center" indent="1"/>
      <protection locked="0"/>
    </xf>
    <xf numFmtId="49" fontId="0" fillId="2" borderId="22" xfId="0" applyNumberFormat="1" applyFill="1" applyBorder="1" applyAlignment="1" applyProtection="1">
      <alignment horizontal="left" vertical="center" indent="1"/>
      <protection locked="0"/>
    </xf>
    <xf numFmtId="0" fontId="1" fillId="0" borderId="23" xfId="0" applyFont="1" applyBorder="1" applyAlignment="1">
      <alignment vertical="center"/>
    </xf>
    <xf numFmtId="0" fontId="0" fillId="0" borderId="0" xfId="0" applyAlignment="1">
      <alignment horizontal="justify" vertical="top" wrapText="1"/>
    </xf>
    <xf numFmtId="166" fontId="1" fillId="2" borderId="21"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center" vertical="center"/>
      <protection locked="0"/>
    </xf>
    <xf numFmtId="166" fontId="1" fillId="2" borderId="22" xfId="0" applyNumberFormat="1" applyFont="1" applyFill="1" applyBorder="1" applyAlignment="1" applyProtection="1">
      <alignment horizontal="center" vertical="center"/>
      <protection locked="0"/>
    </xf>
    <xf numFmtId="168" fontId="1" fillId="2" borderId="0" xfId="0" applyNumberFormat="1" applyFont="1" applyFill="1" applyAlignment="1" applyProtection="1">
      <alignment horizontal="center" vertical="center"/>
      <protection locked="0"/>
    </xf>
    <xf numFmtId="0" fontId="1" fillId="0" borderId="0" xfId="0" applyFont="1" applyAlignment="1">
      <alignment vertical="top" wrapText="1"/>
    </xf>
    <xf numFmtId="0" fontId="1" fillId="0" borderId="0" xfId="0" applyFont="1" applyAlignment="1">
      <alignment vertical="center" wrapText="1"/>
    </xf>
    <xf numFmtId="14" fontId="1" fillId="2" borderId="21" xfId="0" applyNumberFormat="1" applyFont="1" applyFill="1" applyBorder="1" applyAlignment="1" applyProtection="1">
      <alignment horizontal="left" vertical="center" indent="1"/>
      <protection locked="0"/>
    </xf>
    <xf numFmtId="14" fontId="0" fillId="2" borderId="5" xfId="0" applyNumberFormat="1" applyFill="1" applyBorder="1" applyAlignment="1" applyProtection="1">
      <alignment horizontal="left" vertical="center" indent="1"/>
      <protection locked="0"/>
    </xf>
    <xf numFmtId="14" fontId="0" fillId="2" borderId="22" xfId="0" applyNumberFormat="1" applyFill="1" applyBorder="1" applyAlignment="1" applyProtection="1">
      <alignment horizontal="left" vertical="center" indent="1"/>
      <protection locked="0"/>
    </xf>
    <xf numFmtId="168" fontId="1" fillId="2" borderId="21" xfId="0" applyNumberFormat="1" applyFont="1" applyFill="1" applyBorder="1" applyAlignment="1" applyProtection="1">
      <alignment horizontal="left" vertical="center" indent="1"/>
      <protection locked="0"/>
    </xf>
    <xf numFmtId="168" fontId="0" fillId="2" borderId="5" xfId="0" applyNumberFormat="1" applyFill="1" applyBorder="1" applyAlignment="1" applyProtection="1">
      <alignment horizontal="left" vertical="center" indent="1"/>
      <protection locked="0"/>
    </xf>
    <xf numFmtId="168" fontId="0" fillId="2" borderId="22" xfId="0" applyNumberFormat="1" applyFill="1" applyBorder="1" applyAlignment="1" applyProtection="1">
      <alignment horizontal="left" vertical="center" indent="1"/>
      <protection locked="0"/>
    </xf>
    <xf numFmtId="0" fontId="1" fillId="0" borderId="0" xfId="0" applyFont="1" applyAlignment="1">
      <alignment horizontal="justify" vertical="top"/>
    </xf>
    <xf numFmtId="0" fontId="0" fillId="0" borderId="0" xfId="0" applyAlignment="1">
      <alignment horizontal="justify" vertical="top"/>
    </xf>
    <xf numFmtId="0" fontId="1" fillId="2" borderId="39" xfId="0" applyFont="1" applyFill="1" applyBorder="1" applyAlignment="1" applyProtection="1">
      <alignment horizontal="justify" vertical="center" wrapText="1"/>
      <protection locked="0"/>
    </xf>
    <xf numFmtId="0" fontId="1" fillId="2" borderId="0" xfId="0" applyFont="1" applyFill="1" applyAlignment="1" applyProtection="1">
      <alignment horizontal="justify" vertical="center" wrapText="1"/>
      <protection locked="0"/>
    </xf>
    <xf numFmtId="166" fontId="1" fillId="0" borderId="0" xfId="0" applyNumberFormat="1" applyFont="1" applyAlignment="1">
      <alignment horizontal="right" vertical="center" shrinkToFit="1"/>
    </xf>
    <xf numFmtId="166" fontId="1" fillId="0" borderId="17" xfId="0" applyNumberFormat="1" applyFont="1" applyBorder="1" applyAlignment="1">
      <alignment horizontal="right" vertical="center" shrinkToFit="1"/>
    </xf>
    <xf numFmtId="166" fontId="1" fillId="0" borderId="7" xfId="0" applyNumberFormat="1" applyFont="1" applyBorder="1" applyAlignment="1">
      <alignment vertical="center"/>
    </xf>
    <xf numFmtId="166" fontId="1" fillId="0" borderId="8" xfId="0" applyNumberFormat="1" applyFont="1" applyBorder="1" applyAlignment="1">
      <alignment vertical="center"/>
    </xf>
    <xf numFmtId="166" fontId="1" fillId="0" borderId="9" xfId="0" applyNumberFormat="1" applyFont="1" applyBorder="1" applyAlignment="1">
      <alignment vertical="center"/>
    </xf>
    <xf numFmtId="0" fontId="1" fillId="0" borderId="13" xfId="0" applyFont="1" applyBorder="1" applyAlignment="1">
      <alignment horizontal="right" vertical="center" shrinkToFit="1"/>
    </xf>
    <xf numFmtId="0" fontId="1" fillId="0" borderId="14" xfId="0" applyFont="1" applyBorder="1" applyAlignment="1">
      <alignment horizontal="right" vertical="center" shrinkToFit="1"/>
    </xf>
    <xf numFmtId="169" fontId="1" fillId="0" borderId="14" xfId="0" applyNumberFormat="1" applyFont="1" applyBorder="1" applyAlignment="1">
      <alignment vertical="center" shrinkToFit="1"/>
    </xf>
    <xf numFmtId="169" fontId="1" fillId="0" borderId="15" xfId="0" applyNumberFormat="1" applyFont="1" applyBorder="1" applyAlignment="1">
      <alignment vertical="center" shrinkToFit="1"/>
    </xf>
    <xf numFmtId="0" fontId="0" fillId="0" borderId="0" xfId="0" applyAlignment="1">
      <alignment horizontal="justify" vertical="center" wrapText="1"/>
    </xf>
    <xf numFmtId="168" fontId="1" fillId="0" borderId="0" xfId="0" applyNumberFormat="1" applyFont="1" applyAlignment="1">
      <alignment horizontal="right" vertical="center" shrinkToFit="1"/>
    </xf>
    <xf numFmtId="166" fontId="1" fillId="0" borderId="25" xfId="0" applyNumberFormat="1" applyFont="1" applyBorder="1" applyAlignment="1">
      <alignment vertical="center"/>
    </xf>
    <xf numFmtId="165" fontId="1" fillId="0" borderId="8" xfId="0" applyNumberFormat="1" applyFont="1" applyBorder="1" applyAlignment="1">
      <alignment vertical="center"/>
    </xf>
    <xf numFmtId="165" fontId="1" fillId="0" borderId="9" xfId="0" applyNumberFormat="1" applyFont="1" applyBorder="1" applyAlignment="1">
      <alignment vertical="center"/>
    </xf>
    <xf numFmtId="0" fontId="20" fillId="0" borderId="0" xfId="0" applyFont="1" applyAlignment="1">
      <alignment horizontal="center" vertical="center" wrapText="1"/>
    </xf>
  </cellXfs>
  <cellStyles count="1">
    <cellStyle name="Standaard" xfId="0" builtinId="0"/>
  </cellStyles>
  <dxfs count="32">
    <dxf>
      <font>
        <color theme="0"/>
      </font>
      <fill>
        <patternFill>
          <bgColor theme="0"/>
        </patternFill>
      </fill>
      <border>
        <left/>
        <right/>
        <top/>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strike/>
        <color theme="0"/>
      </font>
      <fill>
        <patternFill>
          <bgColor theme="0"/>
        </patternFill>
      </fill>
      <border>
        <left style="thin">
          <color theme="0"/>
        </left>
        <right style="thin">
          <color theme="0"/>
        </right>
        <top style="thin">
          <color theme="0"/>
        </top>
        <bottom style="thin">
          <color theme="0"/>
        </bottom>
        <vertical/>
        <horizontal/>
      </border>
    </dxf>
    <dxf>
      <font>
        <b/>
        <i val="0"/>
        <color rgb="FFFF0000"/>
      </font>
    </dxf>
    <dxf>
      <font>
        <color theme="1"/>
      </font>
    </dxf>
    <dxf>
      <font>
        <color theme="1"/>
      </font>
    </dxf>
    <dxf>
      <font>
        <color theme="1"/>
      </font>
    </dxf>
    <dxf>
      <font>
        <color theme="1"/>
      </font>
    </dxf>
    <dxf>
      <font>
        <color theme="1"/>
      </font>
    </dxf>
    <dxf>
      <font>
        <b/>
        <i val="0"/>
        <color rgb="FFFF0000"/>
      </fon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strike/>
        <color theme="0"/>
      </font>
      <fill>
        <patternFill>
          <bgColor theme="0"/>
        </patternFill>
      </fill>
      <border>
        <left style="thin">
          <color theme="0"/>
        </left>
        <right style="thin">
          <color theme="0"/>
        </right>
        <top style="thin">
          <color theme="0"/>
        </top>
        <bottom style="thin">
          <color theme="0"/>
        </bottom>
        <vertical/>
        <horizontal/>
      </border>
    </dxf>
    <dxf>
      <font>
        <color theme="1"/>
      </font>
    </dxf>
    <dxf>
      <border>
        <left style="hair">
          <color auto="1"/>
        </left>
        <right style="hair">
          <color auto="1"/>
        </right>
        <top style="hair">
          <color auto="1"/>
        </top>
        <bottom style="thin">
          <color auto="1"/>
        </bottom>
        <vertical/>
        <horizontal/>
      </border>
    </dxf>
    <dxf>
      <border>
        <left style="hair">
          <color auto="1"/>
        </left>
        <right style="hair">
          <color auto="1"/>
        </right>
        <top style="hair">
          <color auto="1"/>
        </top>
        <bottom style="hair">
          <color auto="1"/>
        </bottom>
        <vertical/>
        <horizontal/>
      </border>
    </dxf>
    <dxf>
      <border>
        <left style="thin">
          <color auto="1"/>
        </left>
        <right style="thin">
          <color auto="1"/>
        </right>
        <top style="thin">
          <color auto="1"/>
        </top>
        <bottom style="thin">
          <color auto="1"/>
        </bottom>
        <vertical/>
        <horizontal/>
      </border>
    </dxf>
    <dxf>
      <border>
        <left style="hair">
          <color auto="1"/>
        </left>
        <right style="hair">
          <color auto="1"/>
        </right>
        <top style="hair">
          <color auto="1"/>
        </top>
        <bottom style="hair">
          <color auto="1"/>
        </bottom>
        <vertical/>
        <horizontal/>
      </border>
    </dxf>
    <dxf>
      <font>
        <b/>
        <i val="0"/>
        <color theme="0"/>
      </font>
      <fill>
        <patternFill>
          <bgColor rgb="FFFF0000"/>
        </patternFill>
      </fill>
    </dxf>
    <dxf>
      <font>
        <b/>
        <i val="0"/>
        <color theme="0"/>
      </font>
      <fill>
        <patternFill>
          <bgColor rgb="FFFF0000"/>
        </patternFill>
      </fill>
    </dxf>
    <dxf>
      <font>
        <color theme="1"/>
      </font>
    </dxf>
    <dxf>
      <font>
        <color theme="1"/>
      </font>
    </dxf>
    <dxf>
      <font>
        <color theme="1"/>
      </font>
    </dxf>
    <dxf>
      <font>
        <color theme="1"/>
      </font>
    </dxf>
    <dxf>
      <font>
        <color theme="1"/>
      </font>
    </dxf>
    <dxf>
      <font>
        <color theme="1"/>
      </font>
    </dxf>
    <dxf>
      <font>
        <b val="0"/>
        <i/>
        <color theme="0" tint="-0.499984740745262"/>
      </font>
    </dxf>
    <dxf>
      <font>
        <b val="0"/>
        <i/>
        <color theme="0" tint="-0.499984740745262"/>
      </font>
    </dxf>
    <dxf>
      <font>
        <b val="0"/>
        <i/>
        <color theme="0" tint="-0.499984740745262"/>
      </font>
    </dxf>
    <dxf>
      <font>
        <b val="0"/>
        <i/>
        <color theme="0" tint="-0.499984740745262"/>
      </font>
    </dxf>
    <dxf>
      <font>
        <strike/>
        <color theme="0"/>
      </font>
      <fill>
        <patternFill>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DEDEDE"/>
      <color rgb="FFFFCC99"/>
      <color rgb="FFCCFFCC"/>
      <color rgb="FF008000"/>
      <color rgb="FF9BDEFF"/>
      <color rgb="FFFFFFCC"/>
      <color rgb="FFCCECFF"/>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kbopub.economie.fgov.be/kbopub/zoeknummerform.html;jsessionid=32090A0E4D720DB5ED1386CDE96B78A1.worker4b" TargetMode="External"/><Relationship Id="rId2" Type="http://schemas.openxmlformats.org/officeDocument/2006/relationships/hyperlink" Target="http://ec.europa.eu/taxation_customs/vies/vieshome.do" TargetMode="External"/><Relationship Id="rId1" Type="http://schemas.openxmlformats.org/officeDocument/2006/relationships/hyperlink" Target="https://statbel.fgov.be/nl/themas/consumptieprijsindex/consumptieprijsindex#figure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statbel.fgov.be/nl/themas/consumptieprijsindex/consumptieprijsindex#figure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kbopub.economie.fgov.be/kbopub/zoeknummerform.html;jsessionid=32090A0E4D720DB5ED1386CDE96B78A1.worker4b" TargetMode="External"/><Relationship Id="rId2" Type="http://schemas.openxmlformats.org/officeDocument/2006/relationships/hyperlink" Target="http://ec.europa.eu/taxation_customs/vies/vieshome.do" TargetMode="External"/><Relationship Id="rId1" Type="http://schemas.openxmlformats.org/officeDocument/2006/relationships/hyperlink" Target="https://statbel.fgov.be/nl/themas/consumptieprijsindex/consumptieprijsindex#figures" TargetMode="External"/></Relationships>
</file>

<file path=xl/drawings/drawing1.xml><?xml version="1.0" encoding="utf-8"?>
<xdr:wsDr xmlns:xdr="http://schemas.openxmlformats.org/drawingml/2006/spreadsheetDrawing" xmlns:a="http://schemas.openxmlformats.org/drawingml/2006/main">
  <xdr:twoCellAnchor>
    <xdr:from>
      <xdr:col>18</xdr:col>
      <xdr:colOff>2813050</xdr:colOff>
      <xdr:row>28</xdr:row>
      <xdr:rowOff>114300</xdr:rowOff>
    </xdr:from>
    <xdr:to>
      <xdr:col>18</xdr:col>
      <xdr:colOff>3299460</xdr:colOff>
      <xdr:row>30</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9739630" y="537210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twoCellAnchor>
    <xdr:from>
      <xdr:col>18</xdr:col>
      <xdr:colOff>2818130</xdr:colOff>
      <xdr:row>49</xdr:row>
      <xdr:rowOff>7620</xdr:rowOff>
    </xdr:from>
    <xdr:to>
      <xdr:col>18</xdr:col>
      <xdr:colOff>3239770</xdr:colOff>
      <xdr:row>50</xdr:row>
      <xdr:rowOff>11430</xdr:rowOff>
    </xdr:to>
    <xdr:sp macro="" textlink="">
      <xdr:nvSpPr>
        <xdr:cNvPr id="3" name="Stroomdiagram: Scheidingslijn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701530" y="8243570"/>
          <a:ext cx="421640" cy="18161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VIES</a:t>
          </a:r>
        </a:p>
      </xdr:txBody>
    </xdr:sp>
    <xdr:clientData/>
  </xdr:twoCellAnchor>
  <xdr:twoCellAnchor>
    <xdr:from>
      <xdr:col>18</xdr:col>
      <xdr:colOff>7620</xdr:colOff>
      <xdr:row>49</xdr:row>
      <xdr:rowOff>7620</xdr:rowOff>
    </xdr:from>
    <xdr:to>
      <xdr:col>18</xdr:col>
      <xdr:colOff>429260</xdr:colOff>
      <xdr:row>50</xdr:row>
      <xdr:rowOff>43180</xdr:rowOff>
    </xdr:to>
    <xdr:sp macro="" textlink="">
      <xdr:nvSpPr>
        <xdr:cNvPr id="4" name="Stroomdiagram: Scheidingslijn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6934200" y="8945880"/>
          <a:ext cx="421640" cy="21082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KBO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2813050</xdr:colOff>
      <xdr:row>27</xdr:row>
      <xdr:rowOff>114300</xdr:rowOff>
    </xdr:from>
    <xdr:to>
      <xdr:col>18</xdr:col>
      <xdr:colOff>3299460</xdr:colOff>
      <xdr:row>29</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739630" y="502158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2813050</xdr:colOff>
      <xdr:row>28</xdr:row>
      <xdr:rowOff>114300</xdr:rowOff>
    </xdr:from>
    <xdr:to>
      <xdr:col>18</xdr:col>
      <xdr:colOff>3299460</xdr:colOff>
      <xdr:row>30</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739630" y="502158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twoCellAnchor>
    <xdr:from>
      <xdr:col>18</xdr:col>
      <xdr:colOff>2818130</xdr:colOff>
      <xdr:row>45</xdr:row>
      <xdr:rowOff>7620</xdr:rowOff>
    </xdr:from>
    <xdr:to>
      <xdr:col>18</xdr:col>
      <xdr:colOff>3239770</xdr:colOff>
      <xdr:row>46</xdr:row>
      <xdr:rowOff>11430</xdr:rowOff>
    </xdr:to>
    <xdr:sp macro="" textlink="">
      <xdr:nvSpPr>
        <xdr:cNvPr id="3" name="Stroomdiagram: Scheidingslijn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744710" y="8046720"/>
          <a:ext cx="421640" cy="17907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VIES</a:t>
          </a:r>
        </a:p>
      </xdr:txBody>
    </xdr:sp>
    <xdr:clientData/>
  </xdr:twoCellAnchor>
  <xdr:twoCellAnchor>
    <xdr:from>
      <xdr:col>18</xdr:col>
      <xdr:colOff>7620</xdr:colOff>
      <xdr:row>45</xdr:row>
      <xdr:rowOff>7620</xdr:rowOff>
    </xdr:from>
    <xdr:to>
      <xdr:col>18</xdr:col>
      <xdr:colOff>429260</xdr:colOff>
      <xdr:row>46</xdr:row>
      <xdr:rowOff>43180</xdr:rowOff>
    </xdr:to>
    <xdr:sp macro="" textlink="">
      <xdr:nvSpPr>
        <xdr:cNvPr id="4" name="Stroomdiagram: Scheidingslijn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6934200" y="8046720"/>
          <a:ext cx="421640" cy="21082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KBO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001%20DOSSIERS\NIEUWE_MOD_2021_Taxatie\00%20Oospronkelijke%20mode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 gegevens"/>
      <sheetName val="185Wvenn"/>
      <sheetName val="Vz TAX 135"/>
      <sheetName val="Vz TAX 171"/>
      <sheetName val="Vz TAX OG"/>
      <sheetName val="KasContr"/>
      <sheetName val="Bkhfiche"/>
      <sheetName val="Vz SLUIT 0 GA"/>
      <sheetName val="Vz SLUIT GA"/>
      <sheetName val="Controfiche"/>
      <sheetName val="Validering"/>
      <sheetName val="Data"/>
      <sheetName val="SMV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48576"/>
  <sheetViews>
    <sheetView showGridLines="0" tabSelected="1" zoomScaleNormal="100" workbookViewId="0">
      <selection activeCell="L28" sqref="L28:P28"/>
    </sheetView>
  </sheetViews>
  <sheetFormatPr defaultColWidth="0" defaultRowHeight="13.9" customHeight="1" x14ac:dyDescent="0.25"/>
  <cols>
    <col min="1" max="1" width="2.7109375" style="125" customWidth="1"/>
    <col min="2" max="17" width="5.7109375" style="116" customWidth="1"/>
    <col min="18" max="18" width="5.7109375" style="117" customWidth="1"/>
    <col min="19" max="19" width="52.28515625" style="119" customWidth="1"/>
    <col min="20" max="20" width="5.7109375" style="116" customWidth="1"/>
    <col min="21" max="16384" width="5.7109375" style="116" hidden="1"/>
  </cols>
  <sheetData>
    <row r="1" spans="1:20" s="2" customFormat="1" ht="13.9" customHeight="1" x14ac:dyDescent="0.25">
      <c r="A1" s="34" t="str">
        <f>IF(OR(ISBLANK(E1),ISBLANK(M1)),"►","")</f>
        <v>►</v>
      </c>
      <c r="B1" s="78" t="s">
        <v>0</v>
      </c>
      <c r="C1" s="79"/>
      <c r="D1" s="80"/>
      <c r="E1" s="348"/>
      <c r="F1" s="349"/>
      <c r="G1" s="350"/>
      <c r="H1" s="351"/>
      <c r="I1" s="103"/>
      <c r="J1" s="250" t="s">
        <v>6</v>
      </c>
      <c r="K1" s="251"/>
      <c r="L1" s="252"/>
      <c r="M1" s="253"/>
      <c r="N1" s="253"/>
      <c r="O1" s="253"/>
      <c r="P1" s="254"/>
      <c r="R1" s="117"/>
      <c r="S1" s="36" t="s">
        <v>19</v>
      </c>
      <c r="T1" s="116"/>
    </row>
    <row r="2" spans="1:20" s="2" customFormat="1" ht="13.9" customHeight="1" x14ac:dyDescent="0.25">
      <c r="A2" s="34" t="str">
        <f t="shared" ref="A2:A7" si="0">IF(ISBLANK(E2),"►","")</f>
        <v>►</v>
      </c>
      <c r="B2" s="37" t="s">
        <v>1</v>
      </c>
      <c r="C2" s="38"/>
      <c r="D2" s="39"/>
      <c r="E2" s="261"/>
      <c r="F2" s="261"/>
      <c r="G2" s="261"/>
      <c r="H2" s="261"/>
      <c r="I2" s="261"/>
      <c r="J2" s="261"/>
      <c r="K2" s="261"/>
      <c r="L2" s="261"/>
      <c r="M2" s="261"/>
      <c r="N2" s="261"/>
      <c r="O2" s="261"/>
      <c r="P2" s="262"/>
      <c r="R2" s="118"/>
      <c r="S2" s="36" t="s">
        <v>25</v>
      </c>
      <c r="T2" s="116"/>
    </row>
    <row r="3" spans="1:20" s="2" customFormat="1" ht="13.9" customHeight="1" x14ac:dyDescent="0.25">
      <c r="A3" s="34" t="str">
        <f t="shared" si="0"/>
        <v>►</v>
      </c>
      <c r="B3" s="40" t="s">
        <v>2</v>
      </c>
      <c r="C3" s="41"/>
      <c r="D3" s="42"/>
      <c r="E3" s="263"/>
      <c r="F3" s="263"/>
      <c r="G3" s="263"/>
      <c r="H3" s="263"/>
      <c r="I3" s="263"/>
      <c r="J3" s="263"/>
      <c r="K3" s="263"/>
      <c r="L3" s="263"/>
      <c r="M3" s="263"/>
      <c r="N3" s="263"/>
      <c r="O3" s="263"/>
      <c r="P3" s="264"/>
      <c r="R3" s="117"/>
      <c r="S3" s="119"/>
      <c r="T3" s="116"/>
    </row>
    <row r="4" spans="1:20" s="2" customFormat="1" ht="13.9" customHeight="1" x14ac:dyDescent="0.25">
      <c r="A4" s="34" t="str">
        <f t="shared" si="0"/>
        <v>►</v>
      </c>
      <c r="B4" s="40" t="s">
        <v>3</v>
      </c>
      <c r="C4" s="41"/>
      <c r="D4" s="42"/>
      <c r="E4" s="263"/>
      <c r="F4" s="263"/>
      <c r="G4" s="263"/>
      <c r="H4" s="263"/>
      <c r="I4" s="263"/>
      <c r="J4" s="263"/>
      <c r="K4" s="263"/>
      <c r="L4" s="263"/>
      <c r="M4" s="263"/>
      <c r="N4" s="263"/>
      <c r="O4" s="263"/>
      <c r="P4" s="264"/>
      <c r="R4" s="117"/>
      <c r="S4" s="164" t="s">
        <v>195</v>
      </c>
      <c r="T4" s="116"/>
    </row>
    <row r="5" spans="1:20" s="2" customFormat="1" ht="13.9" customHeight="1" x14ac:dyDescent="0.25">
      <c r="A5" s="34" t="str">
        <f t="shared" si="0"/>
        <v>►</v>
      </c>
      <c r="B5" s="40" t="s">
        <v>8</v>
      </c>
      <c r="C5" s="41"/>
      <c r="D5" s="42"/>
      <c r="E5" s="259"/>
      <c r="F5" s="259"/>
      <c r="G5" s="259"/>
      <c r="H5" s="259"/>
      <c r="I5" s="259"/>
      <c r="J5" s="259"/>
      <c r="K5" s="259"/>
      <c r="L5" s="259"/>
      <c r="M5" s="259"/>
      <c r="N5" s="259"/>
      <c r="O5" s="259"/>
      <c r="P5" s="260"/>
      <c r="R5" s="118"/>
      <c r="S5" s="168"/>
      <c r="T5" s="116"/>
    </row>
    <row r="6" spans="1:20" s="2" customFormat="1" ht="13.9" customHeight="1" x14ac:dyDescent="0.25">
      <c r="A6" s="34" t="str">
        <f t="shared" si="0"/>
        <v>►</v>
      </c>
      <c r="B6" s="40" t="s">
        <v>4</v>
      </c>
      <c r="C6" s="41"/>
      <c r="D6" s="42"/>
      <c r="E6" s="272"/>
      <c r="F6" s="263"/>
      <c r="G6" s="263"/>
      <c r="H6" s="263"/>
      <c r="I6" s="263"/>
      <c r="J6" s="263"/>
      <c r="K6" s="263"/>
      <c r="L6" s="263"/>
      <c r="M6" s="263"/>
      <c r="N6" s="263"/>
      <c r="O6" s="263"/>
      <c r="P6" s="264"/>
      <c r="R6" s="118"/>
      <c r="S6" s="120"/>
      <c r="T6" s="116"/>
    </row>
    <row r="7" spans="1:20" s="2" customFormat="1" ht="13.9" customHeight="1" x14ac:dyDescent="0.25">
      <c r="A7" s="34" t="str">
        <f t="shared" si="0"/>
        <v>►</v>
      </c>
      <c r="B7" s="63" t="s">
        <v>5</v>
      </c>
      <c r="C7" s="64"/>
      <c r="D7" s="82"/>
      <c r="E7" s="269"/>
      <c r="F7" s="269"/>
      <c r="G7" s="269"/>
      <c r="H7" s="269"/>
      <c r="I7" s="269"/>
      <c r="J7" s="269"/>
      <c r="K7" s="269"/>
      <c r="L7" s="269"/>
      <c r="M7" s="269"/>
      <c r="N7" s="269"/>
      <c r="O7" s="269"/>
      <c r="P7" s="270"/>
      <c r="R7" s="118"/>
      <c r="S7" s="164" t="s">
        <v>194</v>
      </c>
      <c r="T7" s="116"/>
    </row>
    <row r="8" spans="1:20" s="2" customFormat="1" ht="13.9" customHeight="1" x14ac:dyDescent="0.25">
      <c r="A8" s="34"/>
      <c r="B8" s="326" t="str">
        <f>IF(COUNTIF(A1:A287,"►")&gt;0,"û","")</f>
        <v>û</v>
      </c>
      <c r="C8" s="326"/>
      <c r="D8" s="43"/>
      <c r="I8" s="145" t="s">
        <v>211</v>
      </c>
      <c r="O8" s="326" t="str">
        <f>IF(COUNTIF(A1:A287,"►")&gt;0,"û","")</f>
        <v>û</v>
      </c>
      <c r="P8" s="326"/>
      <c r="R8" s="117"/>
      <c r="S8" s="168"/>
      <c r="T8" s="116"/>
    </row>
    <row r="9" spans="1:20" s="2" customFormat="1" ht="13.9" customHeight="1" x14ac:dyDescent="0.25">
      <c r="A9" s="34"/>
      <c r="B9" s="327"/>
      <c r="C9" s="327"/>
      <c r="D9" s="44"/>
      <c r="I9" s="45" t="s">
        <v>9</v>
      </c>
      <c r="O9" s="327"/>
      <c r="P9" s="327"/>
      <c r="R9" s="117"/>
      <c r="S9" s="168"/>
      <c r="T9" s="116"/>
    </row>
    <row r="10" spans="1:20" s="2" customFormat="1" ht="13.9" customHeight="1" x14ac:dyDescent="0.25">
      <c r="A10" s="34"/>
      <c r="B10" s="327"/>
      <c r="C10" s="327"/>
      <c r="D10" s="44"/>
      <c r="I10" s="33" t="str">
        <f>IF(ISBLANK(E6),"?",
IF(E6&lt;43221,"artikel 33 F.W.","artikel XX.171 WER")&amp;" m.o.o. sluiting na vereffening")</f>
        <v>?</v>
      </c>
      <c r="O10" s="327"/>
      <c r="P10" s="327"/>
      <c r="R10" s="117"/>
      <c r="S10" s="168"/>
      <c r="T10" s="116"/>
    </row>
    <row r="11" spans="1:20" s="2" customFormat="1" ht="13.9" customHeight="1" x14ac:dyDescent="0.25">
      <c r="A11" s="34"/>
      <c r="B11" s="44"/>
      <c r="C11" s="44"/>
      <c r="D11" s="44"/>
      <c r="I11" s="33" t="str">
        <f>"Aan de Ondernemingsrechtbank Gent"&amp;IF(E6&lt;43221," en aan de rechter-commissaris","")</f>
        <v>Aan de Ondernemingsrechtbank Gent en aan de rechter-commissaris</v>
      </c>
      <c r="R11" s="117"/>
      <c r="S11" s="168"/>
      <c r="T11" s="116"/>
    </row>
    <row r="12" spans="1:20" s="2" customFormat="1" ht="13.9" customHeight="1" x14ac:dyDescent="0.25">
      <c r="A12" s="34"/>
      <c r="B12" s="44"/>
      <c r="C12" s="44"/>
      <c r="D12" s="44"/>
      <c r="R12" s="117"/>
      <c r="S12" s="121"/>
      <c r="T12" s="116"/>
    </row>
    <row r="13" spans="1:20" s="2" customFormat="1" ht="13.9" customHeight="1" x14ac:dyDescent="0.25">
      <c r="A13" s="34" t="str">
        <f>IF(OR(ISBLANK(D13),ISBLANK(L13)),"►","")</f>
        <v>►</v>
      </c>
      <c r="B13" s="51" t="s">
        <v>11</v>
      </c>
      <c r="C13" s="51"/>
      <c r="D13" s="265"/>
      <c r="E13" s="265"/>
      <c r="F13" s="265"/>
      <c r="G13" s="265"/>
      <c r="H13" s="266"/>
      <c r="I13" s="57"/>
      <c r="J13" s="55" t="s">
        <v>10</v>
      </c>
      <c r="K13" s="57"/>
      <c r="L13" s="265"/>
      <c r="M13" s="265"/>
      <c r="N13" s="265"/>
      <c r="O13" s="265"/>
      <c r="P13" s="265"/>
      <c r="R13" s="117"/>
      <c r="S13" s="119"/>
      <c r="T13" s="116"/>
    </row>
    <row r="14" spans="1:20" s="2" customFormat="1" ht="13.9" customHeight="1" x14ac:dyDescent="0.25">
      <c r="A14" s="34" t="str">
        <f>IF(OR(ISBLANK(D14),ISBLANK(L14)),"►","")</f>
        <v>►</v>
      </c>
      <c r="B14" s="51" t="s">
        <v>12</v>
      </c>
      <c r="C14" s="51"/>
      <c r="D14" s="267"/>
      <c r="E14" s="267"/>
      <c r="F14" s="267"/>
      <c r="G14" s="267"/>
      <c r="H14" s="268"/>
      <c r="I14" s="57"/>
      <c r="J14" s="51" t="s">
        <v>13</v>
      </c>
      <c r="K14" s="51"/>
      <c r="L14" s="267"/>
      <c r="M14" s="267"/>
      <c r="N14" s="267"/>
      <c r="O14" s="267"/>
      <c r="P14" s="267"/>
      <c r="R14" s="138" t="s">
        <v>7</v>
      </c>
      <c r="S14" s="124" t="s">
        <v>73</v>
      </c>
      <c r="T14" s="116"/>
    </row>
    <row r="15" spans="1:20" s="2" customFormat="1" ht="13.9" customHeight="1" x14ac:dyDescent="0.25">
      <c r="A15" s="34"/>
      <c r="B15" s="56" t="s">
        <v>17</v>
      </c>
      <c r="C15" s="57"/>
      <c r="D15" s="268"/>
      <c r="E15" s="274"/>
      <c r="F15" s="274"/>
      <c r="G15" s="274"/>
      <c r="H15" s="274"/>
      <c r="I15" s="57"/>
      <c r="R15" s="117"/>
      <c r="S15" s="119"/>
      <c r="T15" s="116"/>
    </row>
    <row r="16" spans="1:20" s="2" customFormat="1" ht="13.9" customHeight="1" x14ac:dyDescent="0.25">
      <c r="A16" s="34"/>
      <c r="R16" s="117"/>
      <c r="S16" s="119"/>
      <c r="T16" s="116"/>
    </row>
    <row r="17" spans="1:20" s="2" customFormat="1" ht="13.9" customHeight="1" x14ac:dyDescent="0.25">
      <c r="A17" s="34"/>
      <c r="R17" s="117"/>
      <c r="S17" s="119"/>
      <c r="T17" s="116"/>
    </row>
    <row r="18" spans="1:20" s="2" customFormat="1" ht="13.9" customHeight="1" x14ac:dyDescent="0.25">
      <c r="A18" s="34" t="str">
        <f>IF(OR(ISBLANK(D18),ISBLANK(L18)),"►","")</f>
        <v/>
      </c>
      <c r="B18" s="55" t="s">
        <v>14</v>
      </c>
      <c r="C18" s="57"/>
      <c r="D18" s="271" t="s">
        <v>15</v>
      </c>
      <c r="E18" s="271"/>
      <c r="F18" s="271"/>
      <c r="G18" s="271"/>
      <c r="H18" s="271"/>
      <c r="I18" s="41"/>
      <c r="J18" s="55" t="s">
        <v>10</v>
      </c>
      <c r="K18" s="57"/>
      <c r="L18" s="271" t="s">
        <v>15</v>
      </c>
      <c r="M18" s="271"/>
      <c r="N18" s="271"/>
      <c r="O18" s="271"/>
      <c r="P18" s="273"/>
      <c r="R18" s="138" t="s">
        <v>7</v>
      </c>
      <c r="S18" s="124" t="s">
        <v>16</v>
      </c>
      <c r="T18" s="116"/>
    </row>
    <row r="19" spans="1:20" s="2" customFormat="1" ht="13.9" customHeight="1" x14ac:dyDescent="0.25">
      <c r="A19" s="34" t="str">
        <f>IF(OR(ISBLANK(D19),ISBLANK(L19)),"►","")</f>
        <v/>
      </c>
      <c r="B19" s="55" t="s">
        <v>12</v>
      </c>
      <c r="C19" s="57"/>
      <c r="D19" s="274" t="s">
        <v>15</v>
      </c>
      <c r="E19" s="274"/>
      <c r="F19" s="274"/>
      <c r="G19" s="274"/>
      <c r="H19" s="274"/>
      <c r="I19" s="41"/>
      <c r="J19" s="55" t="s">
        <v>13</v>
      </c>
      <c r="K19" s="57"/>
      <c r="L19" s="274" t="s">
        <v>15</v>
      </c>
      <c r="M19" s="274"/>
      <c r="N19" s="274"/>
      <c r="O19" s="274"/>
      <c r="P19" s="275"/>
      <c r="R19" s="117"/>
      <c r="S19" s="119"/>
      <c r="T19" s="116"/>
    </row>
    <row r="20" spans="1:20" s="2" customFormat="1" ht="13.9" customHeight="1" x14ac:dyDescent="0.25">
      <c r="A20" s="34"/>
      <c r="B20" s="55" t="s">
        <v>17</v>
      </c>
      <c r="C20" s="57"/>
      <c r="D20" s="274" t="s">
        <v>15</v>
      </c>
      <c r="E20" s="274"/>
      <c r="F20" s="274"/>
      <c r="G20" s="274"/>
      <c r="H20" s="274"/>
      <c r="I20" s="57"/>
      <c r="R20" s="117"/>
      <c r="S20" s="119"/>
      <c r="T20" s="116"/>
    </row>
    <row r="21" spans="1:20" s="2" customFormat="1" ht="13.9" customHeight="1" x14ac:dyDescent="0.25">
      <c r="A21" s="34"/>
      <c r="R21" s="117"/>
      <c r="S21" s="119"/>
      <c r="T21" s="116"/>
    </row>
    <row r="22" spans="1:20" s="2" customFormat="1" ht="13.9" customHeight="1" x14ac:dyDescent="0.25">
      <c r="A22" s="34"/>
      <c r="B22" s="192" t="str">
        <f>"handelend in de hoedanigheid van curator over het hiervoor vermeld faillissement, geeft u op basis van de hierna opgenomen gegevens te kennen dat het faillissement zal kunnen worden gesloten na vereffening in overeenstemming met artikel "&amp;IF(E6&lt;43221,"80 F.W.","XX.171 WER.")</f>
        <v>handelend in de hoedanigheid van curator over het hiervoor vermeld faillissement, geeft u op basis van de hierna opgenomen gegevens te kennen dat het faillissement zal kunnen worden gesloten na vereffening in overeenstemming met artikel 80 F.W.</v>
      </c>
      <c r="C22" s="192"/>
      <c r="D22" s="192"/>
      <c r="E22" s="192"/>
      <c r="F22" s="192"/>
      <c r="G22" s="192"/>
      <c r="H22" s="192"/>
      <c r="I22" s="192"/>
      <c r="J22" s="192"/>
      <c r="K22" s="192"/>
      <c r="L22" s="192"/>
      <c r="M22" s="192"/>
      <c r="N22" s="192"/>
      <c r="O22" s="192"/>
      <c r="P22" s="192"/>
      <c r="R22" s="117"/>
      <c r="S22" s="119"/>
      <c r="T22" s="116"/>
    </row>
    <row r="23" spans="1:20" s="2" customFormat="1" ht="13.9" customHeight="1" x14ac:dyDescent="0.25">
      <c r="A23" s="34"/>
      <c r="B23" s="192"/>
      <c r="C23" s="192"/>
      <c r="D23" s="192"/>
      <c r="E23" s="192"/>
      <c r="F23" s="192"/>
      <c r="G23" s="192"/>
      <c r="H23" s="192"/>
      <c r="I23" s="192"/>
      <c r="J23" s="192"/>
      <c r="K23" s="192"/>
      <c r="L23" s="192"/>
      <c r="M23" s="192"/>
      <c r="N23" s="192"/>
      <c r="O23" s="192"/>
      <c r="P23" s="192"/>
      <c r="R23" s="117"/>
      <c r="S23" s="119"/>
      <c r="T23" s="116"/>
    </row>
    <row r="24" spans="1:20" s="2" customFormat="1" ht="13.9" customHeight="1" x14ac:dyDescent="0.25">
      <c r="A24" s="34"/>
      <c r="B24" s="192"/>
      <c r="C24" s="192"/>
      <c r="D24" s="192"/>
      <c r="E24" s="192"/>
      <c r="F24" s="192"/>
      <c r="G24" s="192"/>
      <c r="H24" s="192"/>
      <c r="I24" s="192"/>
      <c r="J24" s="192"/>
      <c r="K24" s="192"/>
      <c r="L24" s="192"/>
      <c r="M24" s="192"/>
      <c r="N24" s="192"/>
      <c r="O24" s="192"/>
      <c r="P24" s="192"/>
      <c r="R24" s="117"/>
      <c r="S24" s="119"/>
      <c r="T24" s="116"/>
    </row>
    <row r="25" spans="1:20" s="2" customFormat="1" ht="13.9" customHeight="1" x14ac:dyDescent="0.25">
      <c r="A25" s="34"/>
      <c r="R25" s="117"/>
      <c r="S25" s="119"/>
      <c r="T25" s="116"/>
    </row>
    <row r="26" spans="1:20" s="2" customFormat="1" ht="13.9" customHeight="1" x14ac:dyDescent="0.25">
      <c r="A26" s="34"/>
      <c r="B26" s="18" t="s">
        <v>18</v>
      </c>
      <c r="C26" s="18"/>
      <c r="D26" s="18"/>
      <c r="E26" s="18"/>
      <c r="F26" s="18"/>
      <c r="G26" s="18"/>
      <c r="H26" s="18"/>
      <c r="I26" s="18"/>
      <c r="J26" s="18"/>
      <c r="K26" s="18"/>
      <c r="L26" s="18"/>
      <c r="M26" s="18"/>
      <c r="N26" s="18"/>
      <c r="O26" s="18"/>
      <c r="P26" s="102" t="str">
        <f>IF(COUNTIF(A27:A30,"►")&gt;0,"û","")</f>
        <v/>
      </c>
      <c r="R26" s="117"/>
      <c r="S26" s="119"/>
      <c r="T26" s="116"/>
    </row>
    <row r="27" spans="1:20" s="2" customFormat="1" ht="13.9" customHeight="1" x14ac:dyDescent="0.25">
      <c r="A27" s="34"/>
      <c r="R27" s="255" t="s">
        <v>7</v>
      </c>
      <c r="S27" s="164" t="s">
        <v>196</v>
      </c>
      <c r="T27" s="116"/>
    </row>
    <row r="28" spans="1:20" s="2" customFormat="1" ht="13.9" customHeight="1" x14ac:dyDescent="0.25">
      <c r="A28" s="34" t="str">
        <f>IF(ISBLANK(L28),"►","")</f>
        <v/>
      </c>
      <c r="B28" s="2" t="s">
        <v>68</v>
      </c>
      <c r="L28" s="276">
        <v>131.72999999999999</v>
      </c>
      <c r="M28" s="277"/>
      <c r="N28" s="277"/>
      <c r="O28" s="277"/>
      <c r="P28" s="278"/>
      <c r="R28" s="255"/>
      <c r="S28" s="164"/>
      <c r="T28" s="116"/>
    </row>
    <row r="29" spans="1:20" s="2" customFormat="1" ht="13.9" customHeight="1" x14ac:dyDescent="0.25">
      <c r="A29" s="34"/>
      <c r="B29" s="2" t="s">
        <v>69</v>
      </c>
      <c r="L29" s="279">
        <v>106.06</v>
      </c>
      <c r="M29" s="280"/>
      <c r="N29" s="280"/>
      <c r="O29" s="280"/>
      <c r="P29" s="281"/>
      <c r="R29" s="255"/>
      <c r="S29" s="164"/>
      <c r="T29" s="116"/>
    </row>
    <row r="30" spans="1:20" s="2" customFormat="1" ht="13.9" customHeight="1" x14ac:dyDescent="0.25">
      <c r="A30" s="34"/>
      <c r="B30" s="15" t="str">
        <f>IF(ISBLANK(L28),
"?",
IF(ROUNDDOWN(((L28-L29)/5),0)&lt;0,"De basisbarema's worden verminderd met "&amp;-(ROUNDDOWN(((L28-L29)/5),0))&amp;" maal 5 %.",IF(ROUNDDOWN(((L28-L29)/5),0)&gt;0,"De basisbarema's worden vermeerderd met "&amp;ROUNDDOWN(((L28-L29)/5),0)&amp;" maal 5 %.","De basisbarema's zijn van toepassing.")))</f>
        <v>De basisbarema's worden vermeerderd met 5 maal 5 %.</v>
      </c>
      <c r="R30" s="255"/>
      <c r="S30" s="164"/>
      <c r="T30" s="116"/>
    </row>
    <row r="31" spans="1:20" s="2" customFormat="1" ht="13.9" customHeight="1" x14ac:dyDescent="0.25">
      <c r="A31" s="34"/>
      <c r="R31" s="117"/>
      <c r="S31" s="119"/>
      <c r="T31" s="116"/>
    </row>
    <row r="32" spans="1:20" s="2" customFormat="1" ht="13.9" customHeight="1" x14ac:dyDescent="0.25">
      <c r="A32" s="34"/>
      <c r="B32" s="18" t="str">
        <f>"2.   ALGEMEEN    ("&amp;IF(E6&lt;43221,"F.W.","WER")&amp;")"</f>
        <v>2.   ALGEMEEN    (F.W.)</v>
      </c>
      <c r="C32" s="18"/>
      <c r="D32" s="18"/>
      <c r="E32" s="18"/>
      <c r="F32" s="18"/>
      <c r="G32" s="18"/>
      <c r="H32" s="18"/>
      <c r="I32" s="18"/>
      <c r="J32" s="18"/>
      <c r="K32" s="18"/>
      <c r="L32" s="18"/>
      <c r="M32" s="18"/>
      <c r="N32" s="18"/>
      <c r="O32" s="18"/>
      <c r="P32" s="102" t="str">
        <f>IF(COUNTIF(A33:A54,"►")&gt;0,"û","")</f>
        <v>û</v>
      </c>
      <c r="R32" s="117"/>
      <c r="S32" s="119"/>
      <c r="T32" s="116"/>
    </row>
    <row r="33" spans="1:20" s="2" customFormat="1" ht="13.9" customHeight="1" x14ac:dyDescent="0.25">
      <c r="A33" s="34"/>
      <c r="R33" s="117"/>
      <c r="S33" s="119"/>
      <c r="T33" s="116"/>
    </row>
    <row r="34" spans="1:20" s="2" customFormat="1" ht="13.9" customHeight="1" x14ac:dyDescent="0.25">
      <c r="A34" s="34" t="str">
        <f>IF(ISBLANK(L34),"►","")</f>
        <v>►</v>
      </c>
      <c r="B34" s="2" t="s">
        <v>92</v>
      </c>
      <c r="K34" s="90" t="str">
        <f>IF(ISBLANK(L34),"",IF(L34="NEEN","►",""))</f>
        <v/>
      </c>
      <c r="L34" s="256"/>
      <c r="M34" s="257"/>
      <c r="N34" s="257"/>
      <c r="O34" s="257"/>
      <c r="P34" s="258"/>
      <c r="R34" s="138" t="s">
        <v>7</v>
      </c>
      <c r="S34" s="124" t="s">
        <v>70</v>
      </c>
      <c r="T34" s="116"/>
    </row>
    <row r="35" spans="1:20" s="2" customFormat="1" ht="7.15" customHeight="1" x14ac:dyDescent="0.25">
      <c r="A35" s="34"/>
      <c r="R35" s="117"/>
      <c r="S35" s="119"/>
      <c r="T35" s="116"/>
    </row>
    <row r="36" spans="1:20" s="2" customFormat="1" ht="13.9" customHeight="1" x14ac:dyDescent="0.25">
      <c r="A36" s="34" t="str">
        <f>IF(ISBLANK(L36),"►","")</f>
        <v>►</v>
      </c>
      <c r="B36" s="2" t="s">
        <v>20</v>
      </c>
      <c r="K36" s="90" t="str">
        <f>IF(ISBLANK(L36),"",IF(L36="NEEN","►",""))</f>
        <v/>
      </c>
      <c r="L36" s="256"/>
      <c r="M36" s="257"/>
      <c r="N36" s="257"/>
      <c r="O36" s="257"/>
      <c r="P36" s="258"/>
      <c r="R36" s="138" t="s">
        <v>7</v>
      </c>
      <c r="S36" s="146" t="s">
        <v>202</v>
      </c>
      <c r="T36" s="116"/>
    </row>
    <row r="37" spans="1:20" s="2" customFormat="1" ht="7.15" customHeight="1" x14ac:dyDescent="0.25">
      <c r="A37" s="34"/>
      <c r="R37" s="117"/>
      <c r="S37" s="146"/>
      <c r="T37" s="116"/>
    </row>
    <row r="38" spans="1:20" s="2" customFormat="1" ht="13.9" customHeight="1" x14ac:dyDescent="0.25">
      <c r="A38" s="34" t="str">
        <f>IF(ISBLANK(L38),"►","")</f>
        <v>►</v>
      </c>
      <c r="B38" s="192" t="str">
        <f>IF(E6&lt;43221,"Zijn er onroerende goederen gerealiseerd waarbij toepassing is gemaakt van art. 8 KB 26/04/2018 en/of art. 6 KB 10/08/1998 ?","Zijn er onroerende goederen gerealiseerd waarbij toepassing is gemaakt van artikel 8 KB 26/04/2018 ?")</f>
        <v>Zijn er onroerende goederen gerealiseerd waarbij toepassing is gemaakt van art. 8 KB 26/04/2018 en/of art. 6 KB 10/08/1998 ?</v>
      </c>
      <c r="C38" s="192"/>
      <c r="D38" s="192"/>
      <c r="E38" s="192"/>
      <c r="F38" s="192"/>
      <c r="G38" s="192"/>
      <c r="H38" s="192"/>
      <c r="I38" s="192"/>
      <c r="J38" s="192"/>
      <c r="K38" s="90" t="str">
        <f>IF(ISBLANK(L38),"",IF(L38="JA","►",""))</f>
        <v/>
      </c>
      <c r="L38" s="256"/>
      <c r="M38" s="257"/>
      <c r="N38" s="257"/>
      <c r="O38" s="257"/>
      <c r="P38" s="258"/>
      <c r="R38" s="117"/>
      <c r="S38" s="146"/>
      <c r="T38" s="116"/>
    </row>
    <row r="39" spans="1:20" s="2" customFormat="1" ht="13.9" customHeight="1" x14ac:dyDescent="0.25">
      <c r="A39" s="34"/>
      <c r="B39" s="192"/>
      <c r="C39" s="192"/>
      <c r="D39" s="192"/>
      <c r="E39" s="192"/>
      <c r="F39" s="192"/>
      <c r="G39" s="192"/>
      <c r="H39" s="192"/>
      <c r="I39" s="192"/>
      <c r="J39" s="192"/>
      <c r="R39" s="117"/>
      <c r="S39" s="124"/>
      <c r="T39" s="116"/>
    </row>
    <row r="40" spans="1:20" s="2" customFormat="1" ht="7.15" customHeight="1" x14ac:dyDescent="0.25">
      <c r="A40" s="34"/>
      <c r="R40" s="117"/>
      <c r="S40" s="124"/>
      <c r="T40" s="116"/>
    </row>
    <row r="41" spans="1:20" s="2" customFormat="1" ht="13.9" customHeight="1" x14ac:dyDescent="0.25">
      <c r="A41" s="34" t="str">
        <f>IF(ISBLANK(L41),"►","")</f>
        <v>►</v>
      </c>
      <c r="B41" s="2" t="s">
        <v>74</v>
      </c>
      <c r="K41" s="90" t="str">
        <f>IF(ISBLANK(L41),"",IF(L41="JA","►",""))</f>
        <v/>
      </c>
      <c r="L41" s="256"/>
      <c r="M41" s="257"/>
      <c r="N41" s="257"/>
      <c r="O41" s="257"/>
      <c r="P41" s="258"/>
      <c r="R41" s="117"/>
      <c r="S41" s="124"/>
      <c r="T41" s="116"/>
    </row>
    <row r="42" spans="1:20" s="2" customFormat="1" ht="7.15" customHeight="1" x14ac:dyDescent="0.25">
      <c r="A42" s="34"/>
      <c r="R42" s="117"/>
      <c r="S42" s="124"/>
      <c r="T42" s="116"/>
    </row>
    <row r="43" spans="1:20" s="2" customFormat="1" ht="13.9" customHeight="1" x14ac:dyDescent="0.25">
      <c r="A43" s="34" t="str">
        <f>IF(ISBLANK(L43),"►","")</f>
        <v>►</v>
      </c>
      <c r="B43" s="2" t="s">
        <v>21</v>
      </c>
      <c r="K43" s="90" t="str">
        <f>IF(ISBLANK(L43),"",IF(L43="JA",IF(ISBLANK(L44),"",IF(L44="NEEN","►","")),""))</f>
        <v/>
      </c>
      <c r="L43" s="256"/>
      <c r="M43" s="257"/>
      <c r="N43" s="257"/>
      <c r="O43" s="257"/>
      <c r="P43" s="258"/>
      <c r="R43" s="117"/>
      <c r="S43" s="124"/>
      <c r="T43" s="116"/>
    </row>
    <row r="44" spans="1:20" s="2" customFormat="1" ht="13.9" customHeight="1" x14ac:dyDescent="0.25">
      <c r="A44" s="34" t="str">
        <f>IF(L43="JA",IF(ISBLANK(L44),"►",""),IF(ISBLANK(L44),"","►"))</f>
        <v/>
      </c>
      <c r="B44" s="2" t="str">
        <f>IF(ISBLANK(L43),"-",IF(L43="JA","Is de rubriekrekening afgesloten ?",""))</f>
        <v>-</v>
      </c>
      <c r="K44" s="90" t="str">
        <f>IF(ISBLANK(L44),"",IF(L44="NEEN","►",""))</f>
        <v/>
      </c>
      <c r="L44" s="256"/>
      <c r="M44" s="257"/>
      <c r="N44" s="257"/>
      <c r="O44" s="257"/>
      <c r="P44" s="258"/>
      <c r="R44" s="117"/>
      <c r="S44" s="124"/>
      <c r="T44" s="116"/>
    </row>
    <row r="45" spans="1:20" s="2" customFormat="1" ht="7.15" customHeight="1" x14ac:dyDescent="0.25">
      <c r="A45" s="34"/>
      <c r="R45" s="117"/>
      <c r="S45" s="124"/>
      <c r="T45" s="116"/>
    </row>
    <row r="46" spans="1:20" s="2" customFormat="1" ht="13.9" customHeight="1" x14ac:dyDescent="0.25">
      <c r="A46" s="34" t="str">
        <f>IF(L44="NEEN",IF(ISBLANK(L46),"►",""),"")</f>
        <v/>
      </c>
      <c r="B46" s="2" t="str">
        <f>IF(ISBLANK(L44),"-",IF(L44="NEEN","Stand van de rubriekening","-"))</f>
        <v>-</v>
      </c>
      <c r="K46" s="90" t="str">
        <f>IF(ISBLANK(L46),"",IF(L46&gt;0,"►",""))</f>
        <v/>
      </c>
      <c r="L46" s="285"/>
      <c r="M46" s="286"/>
      <c r="N46" s="286"/>
      <c r="O46" s="286"/>
      <c r="P46" s="287"/>
      <c r="R46" s="138" t="s">
        <v>7</v>
      </c>
      <c r="S46" s="124" t="s">
        <v>71</v>
      </c>
      <c r="T46" s="116"/>
    </row>
    <row r="47" spans="1:20" s="2" customFormat="1" ht="13.9" customHeight="1" x14ac:dyDescent="0.25">
      <c r="A47" s="34" t="str">
        <f>IF(ISBLANK(L47),"►","")</f>
        <v>►</v>
      </c>
      <c r="B47" s="2" t="s">
        <v>22</v>
      </c>
      <c r="K47" s="90" t="str">
        <f>IF(ISBLANK(L47),"",IF(L47&lt;=0,"►",""))</f>
        <v/>
      </c>
      <c r="L47" s="285"/>
      <c r="M47" s="286"/>
      <c r="N47" s="286"/>
      <c r="O47" s="286"/>
      <c r="P47" s="287"/>
      <c r="R47" s="126"/>
      <c r="S47" s="124"/>
      <c r="T47" s="116"/>
    </row>
    <row r="48" spans="1:20" s="2" customFormat="1" ht="7.15" customHeight="1" x14ac:dyDescent="0.25">
      <c r="A48" s="34"/>
      <c r="R48" s="126"/>
      <c r="S48" s="124"/>
      <c r="T48" s="116"/>
    </row>
    <row r="49" spans="1:20" s="2" customFormat="1" ht="13.9" customHeight="1" x14ac:dyDescent="0.25">
      <c r="A49" s="34" t="str">
        <f>IF(ISBLANK(L49),"►","")</f>
        <v>►</v>
      </c>
      <c r="B49" s="2" t="s">
        <v>23</v>
      </c>
      <c r="K49" s="90" t="str">
        <f>IF(ISBLANK(L49),"",IF(L49="NEEN","►",""))</f>
        <v/>
      </c>
      <c r="L49" s="256"/>
      <c r="M49" s="257"/>
      <c r="N49" s="257"/>
      <c r="O49" s="257"/>
      <c r="P49" s="258"/>
      <c r="R49" s="138" t="s">
        <v>7</v>
      </c>
      <c r="S49" s="124" t="s">
        <v>197</v>
      </c>
      <c r="T49" s="116"/>
    </row>
    <row r="50" spans="1:20" s="2" customFormat="1" ht="13.9" customHeight="1" x14ac:dyDescent="0.25">
      <c r="A50" s="34" t="str">
        <f>IF(ISBLANK(L50),"►","")</f>
        <v>►</v>
      </c>
      <c r="B50" s="2" t="s">
        <v>72</v>
      </c>
      <c r="K50" s="90" t="str">
        <f>IF(ISBLANK(L50),"",IF(L50="NEEN","►",""))</f>
        <v/>
      </c>
      <c r="L50" s="256"/>
      <c r="M50" s="257"/>
      <c r="N50" s="257"/>
      <c r="O50" s="257"/>
      <c r="P50" s="258"/>
      <c r="R50" s="138" t="s">
        <v>7</v>
      </c>
      <c r="S50" s="139" t="s">
        <v>198</v>
      </c>
      <c r="T50" s="116"/>
    </row>
    <row r="51" spans="1:20" s="2" customFormat="1" ht="7.15" customHeight="1" x14ac:dyDescent="0.25">
      <c r="A51" s="34"/>
      <c r="R51" s="126"/>
      <c r="S51" s="124"/>
      <c r="T51" s="116"/>
    </row>
    <row r="52" spans="1:20" s="2" customFormat="1" ht="13.9" customHeight="1" x14ac:dyDescent="0.25">
      <c r="A52" s="34" t="str">
        <f>IF(ISBLANK(L52),"►","")</f>
        <v>►</v>
      </c>
      <c r="B52" s="2" t="s">
        <v>24</v>
      </c>
      <c r="K52" s="90" t="str">
        <f>IF(ISBLANK(L52),"",IF(L52="NIET BTW-plichtige onderneming","►",""))</f>
        <v/>
      </c>
      <c r="L52" s="288"/>
      <c r="M52" s="289"/>
      <c r="N52" s="289"/>
      <c r="O52" s="289"/>
      <c r="P52" s="290"/>
      <c r="R52" s="126"/>
      <c r="S52" s="124"/>
      <c r="T52" s="116"/>
    </row>
    <row r="53" spans="1:20" s="2" customFormat="1" ht="13.9" customHeight="1" x14ac:dyDescent="0.25">
      <c r="A53" s="34" t="str">
        <f>IF(B53="-",IF(ISBLANK(L53),"","►"),IF(ISBLANK(L53),"►",""))</f>
        <v/>
      </c>
      <c r="B53" s="2" t="str">
        <f>IF(L52="BTW-plichtige onderneming","De BTW is verlegbaar aan:","-")</f>
        <v>-</v>
      </c>
      <c r="K53" s="90" t="str">
        <f>IF(ISBLANK(L53),"",IF(L53&lt;1,"►",""))</f>
        <v/>
      </c>
      <c r="L53" s="291"/>
      <c r="M53" s="292"/>
      <c r="N53" s="292"/>
      <c r="O53" s="292"/>
      <c r="P53" s="293"/>
      <c r="R53" s="138" t="s">
        <v>7</v>
      </c>
      <c r="S53" s="146" t="s">
        <v>204</v>
      </c>
      <c r="T53" s="116"/>
    </row>
    <row r="54" spans="1:20" s="2" customFormat="1" ht="13.9" customHeight="1" x14ac:dyDescent="0.25">
      <c r="A54" s="34"/>
      <c r="R54" s="126"/>
      <c r="S54" s="146"/>
      <c r="T54" s="116"/>
    </row>
    <row r="55" spans="1:20" s="2" customFormat="1" ht="13.9" customHeight="1" x14ac:dyDescent="0.25">
      <c r="A55" s="34"/>
      <c r="R55" s="117"/>
      <c r="S55" s="146"/>
      <c r="T55" s="116"/>
    </row>
    <row r="56" spans="1:20" s="2" customFormat="1" ht="13.9" customHeight="1" x14ac:dyDescent="0.25">
      <c r="A56" s="34"/>
      <c r="B56" s="18" t="s">
        <v>39</v>
      </c>
      <c r="C56" s="18"/>
      <c r="D56" s="18"/>
      <c r="E56" s="18"/>
      <c r="F56" s="18"/>
      <c r="G56" s="18"/>
      <c r="H56" s="18"/>
      <c r="I56" s="18"/>
      <c r="J56" s="18"/>
      <c r="K56" s="18"/>
      <c r="L56" s="18"/>
      <c r="M56" s="18"/>
      <c r="N56" s="18"/>
      <c r="O56" s="18"/>
      <c r="P56" s="18"/>
      <c r="R56" s="117"/>
      <c r="S56" s="119"/>
      <c r="T56" s="116"/>
    </row>
    <row r="57" spans="1:20" s="2" customFormat="1" ht="13.9" customHeight="1" x14ac:dyDescent="0.25">
      <c r="A57" s="34"/>
      <c r="R57" s="117"/>
      <c r="S57" s="119"/>
      <c r="T57" s="116"/>
    </row>
    <row r="58" spans="1:20" s="2" customFormat="1" ht="13.9" customHeight="1" x14ac:dyDescent="0.25">
      <c r="A58" s="34"/>
      <c r="B58" s="229" t="s">
        <v>26</v>
      </c>
      <c r="C58" s="229"/>
      <c r="D58" s="229"/>
      <c r="E58" s="229"/>
      <c r="F58" s="229"/>
      <c r="G58" s="229"/>
      <c r="H58" s="229"/>
      <c r="I58" s="229"/>
      <c r="J58" s="229"/>
      <c r="K58" s="229"/>
      <c r="L58" s="229"/>
      <c r="M58" s="229"/>
      <c r="N58" s="229"/>
      <c r="O58" s="229"/>
      <c r="P58" s="229"/>
      <c r="R58" s="117"/>
      <c r="S58" s="119"/>
      <c r="T58" s="116"/>
    </row>
    <row r="59" spans="1:20" s="2" customFormat="1" ht="13.9" customHeight="1" x14ac:dyDescent="0.25">
      <c r="A59" s="34"/>
      <c r="B59" s="229"/>
      <c r="C59" s="229"/>
      <c r="D59" s="229"/>
      <c r="E59" s="229"/>
      <c r="F59" s="229"/>
      <c r="G59" s="229"/>
      <c r="H59" s="229"/>
      <c r="I59" s="229"/>
      <c r="J59" s="229"/>
      <c r="K59" s="229"/>
      <c r="L59" s="229"/>
      <c r="M59" s="229"/>
      <c r="N59" s="229"/>
      <c r="O59" s="229"/>
      <c r="P59" s="229"/>
      <c r="R59" s="117"/>
      <c r="S59" s="119"/>
      <c r="T59" s="116"/>
    </row>
    <row r="60" spans="1:20" s="2" customFormat="1" ht="13.9" customHeight="1" x14ac:dyDescent="0.25">
      <c r="A60" s="34"/>
      <c r="B60" s="73"/>
      <c r="C60" s="73"/>
      <c r="D60" s="73"/>
      <c r="E60" s="73"/>
      <c r="F60" s="73"/>
      <c r="G60" s="73"/>
      <c r="H60" s="73"/>
      <c r="I60" s="73"/>
      <c r="J60" s="73"/>
      <c r="K60" s="73"/>
      <c r="L60" s="73"/>
      <c r="M60" s="73"/>
      <c r="N60" s="73"/>
      <c r="O60" s="73"/>
      <c r="P60" s="73"/>
      <c r="R60" s="117"/>
      <c r="S60" s="119"/>
      <c r="T60" s="116"/>
    </row>
    <row r="61" spans="1:20" s="2" customFormat="1" ht="13.9" customHeight="1" x14ac:dyDescent="0.25">
      <c r="A61" s="34"/>
      <c r="B61" s="200" t="s">
        <v>27</v>
      </c>
      <c r="C61" s="201"/>
      <c r="D61" s="201"/>
      <c r="E61" s="201"/>
      <c r="F61" s="201"/>
      <c r="G61" s="201"/>
      <c r="H61" s="201"/>
      <c r="I61" s="201"/>
      <c r="J61" s="202"/>
      <c r="K61" s="200" t="s">
        <v>28</v>
      </c>
      <c r="L61" s="202"/>
      <c r="M61" s="200" t="s">
        <v>29</v>
      </c>
      <c r="N61" s="201"/>
      <c r="O61" s="202"/>
      <c r="P61" s="54" t="s">
        <v>30</v>
      </c>
      <c r="R61" s="138" t="s">
        <v>7</v>
      </c>
      <c r="S61" s="164" t="s">
        <v>199</v>
      </c>
      <c r="T61" s="116"/>
    </row>
    <row r="62" spans="1:20" s="2" customFormat="1" ht="13.9" customHeight="1" x14ac:dyDescent="0.25">
      <c r="A62" s="34"/>
      <c r="B62" s="282" t="s">
        <v>31</v>
      </c>
      <c r="C62" s="283"/>
      <c r="D62" s="283"/>
      <c r="E62" s="283"/>
      <c r="F62" s="283"/>
      <c r="G62" s="283"/>
      <c r="H62" s="283"/>
      <c r="I62" s="283"/>
      <c r="J62" s="284"/>
      <c r="K62" s="242"/>
      <c r="L62" s="243"/>
      <c r="M62" s="244"/>
      <c r="N62" s="245"/>
      <c r="O62" s="246"/>
      <c r="P62" s="3"/>
      <c r="R62" s="126"/>
      <c r="S62" s="164"/>
      <c r="T62" s="116"/>
    </row>
    <row r="63" spans="1:20" s="2" customFormat="1" ht="13.9" customHeight="1" x14ac:dyDescent="0.25">
      <c r="A63" s="34"/>
      <c r="B63" s="247" t="s">
        <v>32</v>
      </c>
      <c r="C63" s="248"/>
      <c r="D63" s="248"/>
      <c r="E63" s="248"/>
      <c r="F63" s="248"/>
      <c r="G63" s="248"/>
      <c r="H63" s="248"/>
      <c r="I63" s="248"/>
      <c r="J63" s="249"/>
      <c r="K63" s="207"/>
      <c r="L63" s="207"/>
      <c r="M63" s="208"/>
      <c r="N63" s="209"/>
      <c r="O63" s="210"/>
      <c r="P63" s="4"/>
      <c r="R63" s="117"/>
      <c r="S63" s="119"/>
      <c r="T63" s="116"/>
    </row>
    <row r="64" spans="1:20" s="2" customFormat="1" ht="13.9" customHeight="1" x14ac:dyDescent="0.25">
      <c r="A64" s="34"/>
      <c r="B64" s="231" t="s">
        <v>33</v>
      </c>
      <c r="C64" s="232"/>
      <c r="D64" s="232"/>
      <c r="E64" s="232"/>
      <c r="F64" s="232"/>
      <c r="G64" s="232"/>
      <c r="H64" s="232"/>
      <c r="I64" s="232"/>
      <c r="J64" s="233"/>
      <c r="K64" s="234"/>
      <c r="L64" s="234"/>
      <c r="M64" s="235"/>
      <c r="N64" s="236"/>
      <c r="O64" s="237"/>
      <c r="P64" s="5" t="str">
        <f>IF(OR(ISBLANK(M64),M64&lt;=0),"","X")</f>
        <v/>
      </c>
      <c r="R64" s="117"/>
      <c r="S64" s="119"/>
      <c r="T64" s="116"/>
    </row>
    <row r="65" spans="1:20" s="2" customFormat="1" ht="13.9" customHeight="1" x14ac:dyDescent="0.25">
      <c r="A65" s="34"/>
      <c r="B65" s="238" t="s">
        <v>34</v>
      </c>
      <c r="C65" s="238"/>
      <c r="D65" s="238"/>
      <c r="E65" s="238"/>
      <c r="F65" s="238"/>
      <c r="G65" s="238"/>
      <c r="H65" s="238"/>
      <c r="I65" s="238"/>
      <c r="J65" s="238"/>
      <c r="K65" s="239">
        <f>SUM(M62:O64)</f>
        <v>0</v>
      </c>
      <c r="L65" s="240"/>
      <c r="M65" s="241"/>
      <c r="N65" s="6"/>
      <c r="O65" s="7"/>
      <c r="P65" s="8"/>
      <c r="R65" s="117"/>
      <c r="S65" s="119"/>
      <c r="T65" s="116"/>
    </row>
    <row r="66" spans="1:20" s="2" customFormat="1" ht="13.9" customHeight="1" x14ac:dyDescent="0.25">
      <c r="A66" s="34"/>
      <c r="B66" s="203"/>
      <c r="C66" s="204"/>
      <c r="D66" s="204"/>
      <c r="E66" s="204"/>
      <c r="F66" s="204"/>
      <c r="G66" s="204"/>
      <c r="H66" s="204"/>
      <c r="I66" s="204"/>
      <c r="J66" s="205"/>
      <c r="K66" s="206"/>
      <c r="L66" s="207"/>
      <c r="M66" s="208"/>
      <c r="N66" s="209"/>
      <c r="O66" s="210"/>
      <c r="P66" s="76"/>
      <c r="Q66" s="1"/>
      <c r="R66" s="138" t="s">
        <v>7</v>
      </c>
      <c r="S66" s="146" t="s">
        <v>200</v>
      </c>
      <c r="T66" s="116"/>
    </row>
    <row r="67" spans="1:20" s="2" customFormat="1" ht="13.9" customHeight="1" x14ac:dyDescent="0.25">
      <c r="A67" s="34"/>
      <c r="B67" s="172"/>
      <c r="C67" s="173"/>
      <c r="D67" s="173"/>
      <c r="E67" s="173"/>
      <c r="F67" s="173"/>
      <c r="G67" s="173"/>
      <c r="H67" s="173"/>
      <c r="I67" s="173"/>
      <c r="J67" s="174"/>
      <c r="K67" s="175"/>
      <c r="L67" s="176"/>
      <c r="M67" s="177"/>
      <c r="N67" s="178"/>
      <c r="O67" s="179"/>
      <c r="P67" s="74"/>
      <c r="R67" s="126"/>
      <c r="S67" s="146"/>
      <c r="T67" s="116"/>
    </row>
    <row r="68" spans="1:20" s="2" customFormat="1" ht="13.9" customHeight="1" x14ac:dyDescent="0.25">
      <c r="A68" s="34"/>
      <c r="B68" s="172"/>
      <c r="C68" s="173"/>
      <c r="D68" s="173"/>
      <c r="E68" s="173"/>
      <c r="F68" s="173"/>
      <c r="G68" s="173"/>
      <c r="H68" s="173"/>
      <c r="I68" s="173"/>
      <c r="J68" s="174"/>
      <c r="K68" s="175"/>
      <c r="L68" s="176"/>
      <c r="M68" s="177"/>
      <c r="N68" s="178"/>
      <c r="O68" s="179"/>
      <c r="P68" s="74"/>
      <c r="R68" s="126"/>
      <c r="S68" s="146"/>
      <c r="T68" s="116"/>
    </row>
    <row r="69" spans="1:20" s="2" customFormat="1" ht="13.9" customHeight="1" x14ac:dyDescent="0.25">
      <c r="A69" s="34"/>
      <c r="B69" s="172"/>
      <c r="C69" s="173"/>
      <c r="D69" s="173"/>
      <c r="E69" s="173"/>
      <c r="F69" s="173"/>
      <c r="G69" s="173"/>
      <c r="H69" s="173"/>
      <c r="I69" s="173"/>
      <c r="J69" s="174"/>
      <c r="K69" s="175"/>
      <c r="L69" s="176"/>
      <c r="M69" s="177"/>
      <c r="N69" s="178"/>
      <c r="O69" s="179"/>
      <c r="P69" s="74"/>
      <c r="R69" s="126"/>
      <c r="S69" s="146"/>
      <c r="T69" s="116"/>
    </row>
    <row r="70" spans="1:20" s="2" customFormat="1" ht="13.9" customHeight="1" x14ac:dyDescent="0.25">
      <c r="A70" s="34"/>
      <c r="B70" s="172"/>
      <c r="C70" s="173"/>
      <c r="D70" s="173"/>
      <c r="E70" s="173"/>
      <c r="F70" s="173"/>
      <c r="G70" s="173"/>
      <c r="H70" s="173"/>
      <c r="I70" s="173"/>
      <c r="J70" s="174"/>
      <c r="K70" s="175"/>
      <c r="L70" s="176"/>
      <c r="M70" s="177"/>
      <c r="N70" s="178"/>
      <c r="O70" s="179"/>
      <c r="P70" s="74"/>
      <c r="R70" s="117"/>
      <c r="S70" s="146"/>
      <c r="T70" s="116"/>
    </row>
    <row r="71" spans="1:20" s="2" customFormat="1" ht="13.9" customHeight="1" x14ac:dyDescent="0.25">
      <c r="A71" s="34"/>
      <c r="B71" s="172"/>
      <c r="C71" s="173"/>
      <c r="D71" s="173"/>
      <c r="E71" s="173"/>
      <c r="F71" s="173"/>
      <c r="G71" s="173"/>
      <c r="H71" s="173"/>
      <c r="I71" s="173"/>
      <c r="J71" s="174"/>
      <c r="K71" s="175"/>
      <c r="L71" s="176"/>
      <c r="M71" s="177"/>
      <c r="N71" s="178"/>
      <c r="O71" s="179"/>
      <c r="P71" s="74"/>
      <c r="R71" s="117"/>
      <c r="S71" s="119"/>
      <c r="T71" s="116"/>
    </row>
    <row r="72" spans="1:20" s="2" customFormat="1" ht="13.9" customHeight="1" x14ac:dyDescent="0.25">
      <c r="A72" s="34"/>
      <c r="B72" s="172"/>
      <c r="C72" s="173"/>
      <c r="D72" s="173"/>
      <c r="E72" s="173"/>
      <c r="F72" s="173"/>
      <c r="G72" s="173"/>
      <c r="H72" s="173"/>
      <c r="I72" s="173"/>
      <c r="J72" s="174"/>
      <c r="K72" s="175"/>
      <c r="L72" s="176"/>
      <c r="M72" s="177"/>
      <c r="N72" s="178"/>
      <c r="O72" s="179"/>
      <c r="P72" s="74"/>
      <c r="R72" s="117"/>
      <c r="S72" s="119"/>
      <c r="T72" s="116"/>
    </row>
    <row r="73" spans="1:20" s="2" customFormat="1" ht="13.9" customHeight="1" x14ac:dyDescent="0.25">
      <c r="A73" s="34"/>
      <c r="B73" s="172"/>
      <c r="C73" s="173"/>
      <c r="D73" s="173"/>
      <c r="E73" s="173"/>
      <c r="F73" s="173"/>
      <c r="G73" s="173"/>
      <c r="H73" s="173"/>
      <c r="I73" s="173"/>
      <c r="J73" s="174"/>
      <c r="K73" s="175"/>
      <c r="L73" s="176"/>
      <c r="M73" s="177"/>
      <c r="N73" s="178"/>
      <c r="O73" s="179"/>
      <c r="P73" s="74"/>
      <c r="R73" s="117"/>
      <c r="S73" s="119"/>
      <c r="T73" s="116"/>
    </row>
    <row r="74" spans="1:20" s="2" customFormat="1" ht="13.9" customHeight="1" x14ac:dyDescent="0.25">
      <c r="A74" s="34"/>
      <c r="B74" s="172"/>
      <c r="C74" s="173"/>
      <c r="D74" s="173"/>
      <c r="E74" s="173"/>
      <c r="F74" s="173"/>
      <c r="G74" s="173"/>
      <c r="H74" s="173"/>
      <c r="I74" s="173"/>
      <c r="J74" s="174"/>
      <c r="K74" s="175"/>
      <c r="L74" s="176"/>
      <c r="M74" s="177"/>
      <c r="N74" s="178"/>
      <c r="O74" s="179"/>
      <c r="P74" s="74"/>
      <c r="R74" s="117"/>
      <c r="S74" s="119"/>
      <c r="T74" s="116"/>
    </row>
    <row r="75" spans="1:20" s="2" customFormat="1" ht="13.9" customHeight="1" x14ac:dyDescent="0.25">
      <c r="A75" s="34"/>
      <c r="B75" s="172"/>
      <c r="C75" s="173"/>
      <c r="D75" s="173"/>
      <c r="E75" s="173"/>
      <c r="F75" s="173"/>
      <c r="G75" s="173"/>
      <c r="H75" s="173"/>
      <c r="I75" s="173"/>
      <c r="J75" s="174"/>
      <c r="K75" s="175"/>
      <c r="L75" s="176"/>
      <c r="M75" s="177"/>
      <c r="N75" s="178"/>
      <c r="O75" s="179"/>
      <c r="P75" s="74"/>
      <c r="R75" s="117"/>
      <c r="S75" s="119"/>
      <c r="T75" s="116"/>
    </row>
    <row r="76" spans="1:20" s="2" customFormat="1" ht="13.9" customHeight="1" x14ac:dyDescent="0.25">
      <c r="A76" s="34"/>
      <c r="B76" s="172"/>
      <c r="C76" s="173"/>
      <c r="D76" s="173"/>
      <c r="E76" s="173"/>
      <c r="F76" s="173"/>
      <c r="G76" s="173"/>
      <c r="H76" s="173"/>
      <c r="I76" s="173"/>
      <c r="J76" s="174"/>
      <c r="K76" s="175"/>
      <c r="L76" s="176"/>
      <c r="M76" s="177"/>
      <c r="N76" s="178"/>
      <c r="O76" s="179"/>
      <c r="P76" s="74"/>
      <c r="R76" s="117"/>
      <c r="S76" s="119"/>
      <c r="T76" s="116"/>
    </row>
    <row r="77" spans="1:20" s="2" customFormat="1" ht="13.9" customHeight="1" x14ac:dyDescent="0.25">
      <c r="A77" s="34"/>
      <c r="B77" s="172"/>
      <c r="C77" s="173"/>
      <c r="D77" s="173"/>
      <c r="E77" s="173"/>
      <c r="F77" s="173"/>
      <c r="G77" s="173"/>
      <c r="H77" s="173"/>
      <c r="I77" s="173"/>
      <c r="J77" s="174"/>
      <c r="K77" s="175"/>
      <c r="L77" s="176"/>
      <c r="M77" s="177"/>
      <c r="N77" s="178"/>
      <c r="O77" s="179"/>
      <c r="P77" s="74"/>
      <c r="R77" s="117"/>
      <c r="S77" s="119"/>
      <c r="T77" s="116"/>
    </row>
    <row r="78" spans="1:20" s="2" customFormat="1" ht="13.9" customHeight="1" x14ac:dyDescent="0.25">
      <c r="A78" s="34"/>
      <c r="B78" s="172"/>
      <c r="C78" s="173"/>
      <c r="D78" s="173"/>
      <c r="E78" s="173"/>
      <c r="F78" s="173"/>
      <c r="G78" s="173"/>
      <c r="H78" s="173"/>
      <c r="I78" s="173"/>
      <c r="J78" s="174"/>
      <c r="K78" s="175"/>
      <c r="L78" s="176"/>
      <c r="M78" s="177"/>
      <c r="N78" s="178"/>
      <c r="O78" s="179"/>
      <c r="P78" s="74"/>
      <c r="R78" s="117"/>
      <c r="S78" s="119"/>
      <c r="T78" s="116"/>
    </row>
    <row r="79" spans="1:20" s="2" customFormat="1" ht="13.9" customHeight="1" x14ac:dyDescent="0.25">
      <c r="A79" s="34"/>
      <c r="B79" s="172"/>
      <c r="C79" s="173"/>
      <c r="D79" s="173"/>
      <c r="E79" s="173"/>
      <c r="F79" s="173"/>
      <c r="G79" s="173"/>
      <c r="H79" s="173"/>
      <c r="I79" s="173"/>
      <c r="J79" s="174"/>
      <c r="K79" s="175"/>
      <c r="L79" s="176"/>
      <c r="M79" s="177"/>
      <c r="N79" s="178"/>
      <c r="O79" s="179"/>
      <c r="P79" s="74"/>
      <c r="R79" s="117"/>
      <c r="S79" s="119"/>
      <c r="T79" s="116"/>
    </row>
    <row r="80" spans="1:20" s="2" customFormat="1" ht="13.9" customHeight="1" x14ac:dyDescent="0.25">
      <c r="A80" s="34"/>
      <c r="B80" s="172"/>
      <c r="C80" s="173"/>
      <c r="D80" s="173"/>
      <c r="E80" s="173"/>
      <c r="F80" s="173"/>
      <c r="G80" s="173"/>
      <c r="H80" s="173"/>
      <c r="I80" s="173"/>
      <c r="J80" s="174"/>
      <c r="K80" s="175"/>
      <c r="L80" s="176"/>
      <c r="M80" s="177"/>
      <c r="N80" s="178"/>
      <c r="O80" s="179"/>
      <c r="P80" s="74"/>
      <c r="R80" s="117"/>
      <c r="S80" s="119"/>
      <c r="T80" s="116"/>
    </row>
    <row r="81" spans="1:20" s="2" customFormat="1" ht="13.9" customHeight="1" x14ac:dyDescent="0.25">
      <c r="A81" s="34"/>
      <c r="B81" s="172"/>
      <c r="C81" s="173"/>
      <c r="D81" s="173"/>
      <c r="E81" s="173"/>
      <c r="F81" s="173"/>
      <c r="G81" s="173"/>
      <c r="H81" s="173"/>
      <c r="I81" s="173"/>
      <c r="J81" s="174"/>
      <c r="K81" s="175"/>
      <c r="L81" s="176"/>
      <c r="M81" s="177"/>
      <c r="N81" s="178"/>
      <c r="O81" s="179"/>
      <c r="P81" s="74"/>
      <c r="R81" s="117"/>
      <c r="S81" s="119"/>
      <c r="T81" s="116"/>
    </row>
    <row r="82" spans="1:20" s="2" customFormat="1" ht="13.9" customHeight="1" x14ac:dyDescent="0.25">
      <c r="A82" s="34"/>
      <c r="B82" s="172"/>
      <c r="C82" s="173"/>
      <c r="D82" s="173"/>
      <c r="E82" s="173"/>
      <c r="F82" s="173"/>
      <c r="G82" s="173"/>
      <c r="H82" s="173"/>
      <c r="I82" s="173"/>
      <c r="J82" s="174"/>
      <c r="K82" s="175"/>
      <c r="L82" s="176"/>
      <c r="M82" s="177"/>
      <c r="N82" s="178"/>
      <c r="O82" s="179"/>
      <c r="P82" s="74"/>
      <c r="R82" s="117"/>
      <c r="S82" s="119"/>
      <c r="T82" s="116"/>
    </row>
    <row r="83" spans="1:20" s="2" customFormat="1" ht="13.9" customHeight="1" x14ac:dyDescent="0.25">
      <c r="A83" s="34"/>
      <c r="B83" s="172"/>
      <c r="C83" s="173"/>
      <c r="D83" s="173"/>
      <c r="E83" s="173"/>
      <c r="F83" s="173"/>
      <c r="G83" s="173"/>
      <c r="H83" s="173"/>
      <c r="I83" s="173"/>
      <c r="J83" s="174"/>
      <c r="K83" s="175"/>
      <c r="L83" s="176"/>
      <c r="M83" s="177"/>
      <c r="N83" s="178"/>
      <c r="O83" s="179"/>
      <c r="P83" s="74"/>
      <c r="R83" s="117"/>
      <c r="S83" s="119"/>
      <c r="T83" s="116"/>
    </row>
    <row r="84" spans="1:20" s="2" customFormat="1" ht="13.9" customHeight="1" x14ac:dyDescent="0.25">
      <c r="A84" s="34"/>
      <c r="B84" s="172"/>
      <c r="C84" s="173"/>
      <c r="D84" s="173"/>
      <c r="E84" s="173"/>
      <c r="F84" s="173"/>
      <c r="G84" s="173"/>
      <c r="H84" s="173"/>
      <c r="I84" s="173"/>
      <c r="J84" s="174"/>
      <c r="K84" s="175"/>
      <c r="L84" s="176"/>
      <c r="M84" s="177"/>
      <c r="N84" s="178"/>
      <c r="O84" s="179"/>
      <c r="P84" s="74"/>
      <c r="R84" s="117"/>
      <c r="S84" s="119"/>
      <c r="T84" s="116"/>
    </row>
    <row r="85" spans="1:20" s="2" customFormat="1" ht="13.9" customHeight="1" x14ac:dyDescent="0.25">
      <c r="A85" s="34"/>
      <c r="B85" s="172"/>
      <c r="C85" s="173"/>
      <c r="D85" s="173"/>
      <c r="E85" s="173"/>
      <c r="F85" s="173"/>
      <c r="G85" s="173"/>
      <c r="H85" s="173"/>
      <c r="I85" s="173"/>
      <c r="J85" s="174"/>
      <c r="K85" s="175"/>
      <c r="L85" s="176"/>
      <c r="M85" s="177"/>
      <c r="N85" s="178"/>
      <c r="O85" s="179"/>
      <c r="P85" s="74"/>
      <c r="R85" s="117"/>
      <c r="S85" s="119"/>
      <c r="T85" s="116"/>
    </row>
    <row r="86" spans="1:20" s="2" customFormat="1" ht="13.9" customHeight="1" x14ac:dyDescent="0.25">
      <c r="A86" s="34"/>
      <c r="B86" s="172"/>
      <c r="C86" s="173"/>
      <c r="D86" s="173"/>
      <c r="E86" s="173"/>
      <c r="F86" s="173"/>
      <c r="G86" s="173"/>
      <c r="H86" s="173"/>
      <c r="I86" s="173"/>
      <c r="J86" s="174"/>
      <c r="K86" s="175"/>
      <c r="L86" s="176"/>
      <c r="M86" s="177"/>
      <c r="N86" s="178"/>
      <c r="O86" s="179"/>
      <c r="P86" s="74"/>
      <c r="R86" s="117"/>
      <c r="S86" s="119"/>
      <c r="T86" s="116"/>
    </row>
    <row r="87" spans="1:20" s="2" customFormat="1" ht="13.9" customHeight="1" x14ac:dyDescent="0.25">
      <c r="A87" s="34"/>
      <c r="B87" s="172"/>
      <c r="C87" s="173"/>
      <c r="D87" s="173"/>
      <c r="E87" s="173"/>
      <c r="F87" s="173"/>
      <c r="G87" s="173"/>
      <c r="H87" s="173"/>
      <c r="I87" s="173"/>
      <c r="J87" s="174"/>
      <c r="K87" s="175"/>
      <c r="L87" s="176"/>
      <c r="M87" s="177"/>
      <c r="N87" s="178"/>
      <c r="O87" s="179"/>
      <c r="P87" s="74"/>
      <c r="R87" s="117"/>
      <c r="S87" s="119"/>
      <c r="T87" s="116"/>
    </row>
    <row r="88" spans="1:20" s="2" customFormat="1" ht="13.9" customHeight="1" x14ac:dyDescent="0.25">
      <c r="A88" s="34"/>
      <c r="B88" s="172"/>
      <c r="C88" s="173"/>
      <c r="D88" s="173"/>
      <c r="E88" s="173"/>
      <c r="F88" s="173"/>
      <c r="G88" s="173"/>
      <c r="H88" s="173"/>
      <c r="I88" s="173"/>
      <c r="J88" s="174"/>
      <c r="K88" s="175"/>
      <c r="L88" s="176"/>
      <c r="M88" s="177"/>
      <c r="N88" s="178"/>
      <c r="O88" s="179"/>
      <c r="P88" s="74"/>
      <c r="R88" s="117"/>
      <c r="S88" s="119"/>
      <c r="T88" s="116"/>
    </row>
    <row r="89" spans="1:20" s="2" customFormat="1" ht="13.9" customHeight="1" x14ac:dyDescent="0.25">
      <c r="A89" s="34"/>
      <c r="B89" s="172"/>
      <c r="C89" s="173"/>
      <c r="D89" s="173"/>
      <c r="E89" s="173"/>
      <c r="F89" s="173"/>
      <c r="G89" s="173"/>
      <c r="H89" s="173"/>
      <c r="I89" s="173"/>
      <c r="J89" s="174"/>
      <c r="K89" s="175"/>
      <c r="L89" s="176"/>
      <c r="M89" s="177"/>
      <c r="N89" s="178"/>
      <c r="O89" s="179"/>
      <c r="P89" s="74"/>
      <c r="R89" s="117"/>
      <c r="S89" s="119"/>
      <c r="T89" s="116"/>
    </row>
    <row r="90" spans="1:20" s="2" customFormat="1" ht="13.9" customHeight="1" x14ac:dyDescent="0.25">
      <c r="A90" s="34"/>
      <c r="B90" s="172"/>
      <c r="C90" s="173"/>
      <c r="D90" s="173"/>
      <c r="E90" s="173"/>
      <c r="F90" s="173"/>
      <c r="G90" s="173"/>
      <c r="H90" s="173"/>
      <c r="I90" s="173"/>
      <c r="J90" s="174"/>
      <c r="K90" s="175"/>
      <c r="L90" s="176"/>
      <c r="M90" s="177"/>
      <c r="N90" s="178"/>
      <c r="O90" s="179"/>
      <c r="P90" s="74"/>
      <c r="R90" s="117"/>
      <c r="S90" s="119"/>
      <c r="T90" s="116"/>
    </row>
    <row r="91" spans="1:20" s="2" customFormat="1" ht="13.9" customHeight="1" x14ac:dyDescent="0.25">
      <c r="A91" s="34"/>
      <c r="B91" s="172"/>
      <c r="C91" s="173"/>
      <c r="D91" s="173"/>
      <c r="E91" s="173"/>
      <c r="F91" s="173"/>
      <c r="G91" s="173"/>
      <c r="H91" s="173"/>
      <c r="I91" s="173"/>
      <c r="J91" s="174"/>
      <c r="K91" s="175"/>
      <c r="L91" s="176"/>
      <c r="M91" s="177"/>
      <c r="N91" s="178"/>
      <c r="O91" s="179"/>
      <c r="P91" s="74"/>
      <c r="R91" s="117"/>
      <c r="S91" s="119"/>
      <c r="T91" s="116"/>
    </row>
    <row r="92" spans="1:20" s="2" customFormat="1" ht="13.9" customHeight="1" x14ac:dyDescent="0.25">
      <c r="A92" s="34"/>
      <c r="B92" s="172"/>
      <c r="C92" s="173"/>
      <c r="D92" s="173"/>
      <c r="E92" s="173"/>
      <c r="F92" s="173"/>
      <c r="G92" s="173"/>
      <c r="H92" s="173"/>
      <c r="I92" s="173"/>
      <c r="J92" s="174"/>
      <c r="K92" s="175"/>
      <c r="L92" s="176"/>
      <c r="M92" s="177"/>
      <c r="N92" s="178"/>
      <c r="O92" s="179"/>
      <c r="P92" s="74"/>
      <c r="R92" s="117"/>
      <c r="S92" s="119"/>
      <c r="T92" s="116"/>
    </row>
    <row r="93" spans="1:20" s="2" customFormat="1" ht="13.9" customHeight="1" x14ac:dyDescent="0.25">
      <c r="A93" s="34"/>
      <c r="B93" s="172"/>
      <c r="C93" s="173"/>
      <c r="D93" s="173"/>
      <c r="E93" s="173"/>
      <c r="F93" s="173"/>
      <c r="G93" s="173"/>
      <c r="H93" s="173"/>
      <c r="I93" s="173"/>
      <c r="J93" s="174"/>
      <c r="K93" s="175"/>
      <c r="L93" s="176"/>
      <c r="M93" s="177"/>
      <c r="N93" s="178"/>
      <c r="O93" s="179"/>
      <c r="P93" s="74"/>
      <c r="R93" s="117"/>
      <c r="S93" s="119"/>
      <c r="T93" s="116"/>
    </row>
    <row r="94" spans="1:20" s="2" customFormat="1" ht="13.9" customHeight="1" x14ac:dyDescent="0.25">
      <c r="A94" s="34"/>
      <c r="B94" s="172"/>
      <c r="C94" s="173"/>
      <c r="D94" s="173"/>
      <c r="E94" s="173"/>
      <c r="F94" s="173"/>
      <c r="G94" s="173"/>
      <c r="H94" s="173"/>
      <c r="I94" s="173"/>
      <c r="J94" s="174"/>
      <c r="K94" s="175"/>
      <c r="L94" s="176"/>
      <c r="M94" s="177"/>
      <c r="N94" s="178"/>
      <c r="O94" s="179"/>
      <c r="P94" s="74"/>
      <c r="R94" s="117"/>
      <c r="S94" s="119"/>
      <c r="T94" s="116"/>
    </row>
    <row r="95" spans="1:20" s="2" customFormat="1" ht="13.9" customHeight="1" x14ac:dyDescent="0.25">
      <c r="A95" s="34"/>
      <c r="B95" s="172"/>
      <c r="C95" s="173"/>
      <c r="D95" s="173"/>
      <c r="E95" s="173"/>
      <c r="F95" s="173"/>
      <c r="G95" s="173"/>
      <c r="H95" s="173"/>
      <c r="I95" s="173"/>
      <c r="J95" s="174"/>
      <c r="K95" s="175"/>
      <c r="L95" s="176"/>
      <c r="M95" s="177"/>
      <c r="N95" s="178"/>
      <c r="O95" s="179"/>
      <c r="P95" s="74"/>
      <c r="R95" s="117"/>
      <c r="S95" s="119"/>
      <c r="T95" s="116"/>
    </row>
    <row r="96" spans="1:20" s="2" customFormat="1" ht="13.9" customHeight="1" x14ac:dyDescent="0.25">
      <c r="A96" s="34"/>
      <c r="B96" s="172"/>
      <c r="C96" s="173"/>
      <c r="D96" s="173"/>
      <c r="E96" s="173"/>
      <c r="F96" s="173"/>
      <c r="G96" s="173"/>
      <c r="H96" s="173"/>
      <c r="I96" s="173"/>
      <c r="J96" s="174"/>
      <c r="K96" s="175"/>
      <c r="L96" s="176"/>
      <c r="M96" s="177"/>
      <c r="N96" s="178"/>
      <c r="O96" s="179"/>
      <c r="P96" s="74"/>
      <c r="R96" s="117"/>
      <c r="S96" s="119"/>
      <c r="T96" s="116"/>
    </row>
    <row r="97" spans="1:20" s="2" customFormat="1" ht="13.9" customHeight="1" x14ac:dyDescent="0.25">
      <c r="A97" s="34"/>
      <c r="B97" s="172"/>
      <c r="C97" s="173"/>
      <c r="D97" s="173"/>
      <c r="E97" s="173"/>
      <c r="F97" s="173"/>
      <c r="G97" s="173"/>
      <c r="H97" s="173"/>
      <c r="I97" s="173"/>
      <c r="J97" s="174"/>
      <c r="K97" s="175"/>
      <c r="L97" s="176"/>
      <c r="M97" s="177"/>
      <c r="N97" s="178"/>
      <c r="O97" s="179"/>
      <c r="P97" s="74"/>
      <c r="R97" s="117"/>
      <c r="S97" s="119"/>
      <c r="T97" s="116"/>
    </row>
    <row r="98" spans="1:20" s="2" customFormat="1" ht="13.9" customHeight="1" x14ac:dyDescent="0.25">
      <c r="A98" s="34"/>
      <c r="B98" s="172"/>
      <c r="C98" s="173"/>
      <c r="D98" s="173"/>
      <c r="E98" s="173"/>
      <c r="F98" s="173"/>
      <c r="G98" s="173"/>
      <c r="H98" s="173"/>
      <c r="I98" s="173"/>
      <c r="J98" s="174"/>
      <c r="K98" s="175"/>
      <c r="L98" s="176"/>
      <c r="M98" s="177"/>
      <c r="N98" s="178"/>
      <c r="O98" s="179"/>
      <c r="P98" s="74"/>
      <c r="R98" s="117"/>
      <c r="S98" s="119"/>
      <c r="T98" s="116"/>
    </row>
    <row r="99" spans="1:20" s="2" customFormat="1" ht="13.9" customHeight="1" x14ac:dyDescent="0.25">
      <c r="A99" s="34"/>
      <c r="B99" s="294"/>
      <c r="C99" s="295"/>
      <c r="D99" s="295"/>
      <c r="E99" s="295"/>
      <c r="F99" s="295"/>
      <c r="G99" s="295"/>
      <c r="H99" s="295"/>
      <c r="I99" s="295"/>
      <c r="J99" s="296"/>
      <c r="K99" s="297"/>
      <c r="L99" s="234"/>
      <c r="M99" s="177"/>
      <c r="N99" s="178"/>
      <c r="O99" s="179"/>
      <c r="P99" s="74"/>
      <c r="R99" s="117"/>
      <c r="S99" s="119"/>
      <c r="T99" s="116"/>
    </row>
    <row r="100" spans="1:20" s="2" customFormat="1" ht="13.9" customHeight="1" x14ac:dyDescent="0.25">
      <c r="A100" s="34"/>
      <c r="B100" s="238" t="s">
        <v>35</v>
      </c>
      <c r="C100" s="238"/>
      <c r="D100" s="238"/>
      <c r="E100" s="238"/>
      <c r="F100" s="238"/>
      <c r="G100" s="238"/>
      <c r="H100" s="238"/>
      <c r="I100" s="238"/>
      <c r="J100" s="238"/>
      <c r="K100" s="298">
        <f>SUM(M66:M99)</f>
        <v>0</v>
      </c>
      <c r="L100" s="299"/>
      <c r="M100" s="300"/>
      <c r="N100" s="9"/>
      <c r="O100" s="10"/>
      <c r="P100" s="11"/>
      <c r="R100" s="117"/>
      <c r="S100" s="119"/>
      <c r="T100" s="116"/>
    </row>
    <row r="101" spans="1:20" s="2" customFormat="1" ht="13.9" customHeight="1" x14ac:dyDescent="0.25">
      <c r="A101" s="34"/>
      <c r="B101" s="84" t="s">
        <v>36</v>
      </c>
      <c r="C101" s="85"/>
      <c r="D101" s="85"/>
      <c r="E101" s="86"/>
      <c r="F101" s="301">
        <f>(SUMIFS(M66:M99,P66:P99,"&lt;&gt;x"))+M62+M63</f>
        <v>0</v>
      </c>
      <c r="G101" s="302"/>
      <c r="H101" s="303"/>
      <c r="J101" s="12" t="s">
        <v>37</v>
      </c>
      <c r="K101" s="13"/>
      <c r="L101" s="13"/>
      <c r="M101" s="304">
        <f>K65+K100</f>
        <v>0</v>
      </c>
      <c r="N101" s="304"/>
      <c r="O101" s="304"/>
      <c r="P101" s="14"/>
      <c r="R101" s="117"/>
      <c r="S101" s="119"/>
      <c r="T101" s="116"/>
    </row>
    <row r="102" spans="1:20" s="2" customFormat="1" ht="13.9" customHeight="1" x14ac:dyDescent="0.25">
      <c r="A102" s="34"/>
      <c r="B102" s="87" t="s">
        <v>38</v>
      </c>
      <c r="C102" s="88"/>
      <c r="D102" s="88"/>
      <c r="E102" s="89"/>
      <c r="F102" s="301">
        <f>(SUMIFS(M66:M99,P66:P99,"=x"))+M64</f>
        <v>0</v>
      </c>
      <c r="G102" s="302"/>
      <c r="H102" s="303"/>
      <c r="J102" s="15"/>
      <c r="K102" s="15"/>
      <c r="L102" s="15"/>
      <c r="M102" s="15"/>
      <c r="N102" s="16"/>
      <c r="O102" s="17"/>
      <c r="P102" s="17"/>
      <c r="R102" s="117"/>
      <c r="S102" s="119"/>
      <c r="T102" s="116"/>
    </row>
    <row r="103" spans="1:20" s="2" customFormat="1" ht="13.9" customHeight="1" x14ac:dyDescent="0.25">
      <c r="A103" s="34"/>
      <c r="R103" s="117"/>
      <c r="S103" s="119"/>
      <c r="T103" s="116"/>
    </row>
    <row r="104" spans="1:20" s="2" customFormat="1" ht="13.9" customHeight="1" x14ac:dyDescent="0.25">
      <c r="A104" s="34"/>
      <c r="R104" s="117"/>
      <c r="S104" s="119"/>
      <c r="T104" s="116"/>
    </row>
    <row r="105" spans="1:20" s="2" customFormat="1" ht="13.9" customHeight="1" x14ac:dyDescent="0.25">
      <c r="A105" s="34"/>
      <c r="R105" s="117"/>
      <c r="S105" s="119"/>
      <c r="T105" s="116"/>
    </row>
    <row r="106" spans="1:20" s="2" customFormat="1" ht="13.9" customHeight="1" x14ac:dyDescent="0.25">
      <c r="A106" s="34"/>
      <c r="B106" s="18" t="s">
        <v>78</v>
      </c>
      <c r="C106" s="18"/>
      <c r="D106" s="18"/>
      <c r="E106" s="18"/>
      <c r="F106" s="18"/>
      <c r="G106" s="18"/>
      <c r="H106" s="18"/>
      <c r="I106" s="18"/>
      <c r="J106" s="18"/>
      <c r="K106" s="18"/>
      <c r="L106" s="18"/>
      <c r="M106" s="18"/>
      <c r="N106" s="18"/>
      <c r="O106" s="18"/>
      <c r="P106" s="102" t="str">
        <f>IF(COUNTIF(A126:A136,"►")&gt;0,"û","")</f>
        <v>û</v>
      </c>
      <c r="R106" s="117"/>
      <c r="S106" s="119"/>
      <c r="T106" s="116"/>
    </row>
    <row r="107" spans="1:20" s="2" customFormat="1" ht="13.9" customHeight="1" x14ac:dyDescent="0.25">
      <c r="A107" s="34"/>
      <c r="R107" s="117"/>
      <c r="S107" s="119"/>
      <c r="T107" s="116"/>
    </row>
    <row r="108" spans="1:20" s="2" customFormat="1" ht="13.9" customHeight="1" x14ac:dyDescent="0.25">
      <c r="A108" s="34"/>
      <c r="B108" s="15" t="s">
        <v>77</v>
      </c>
      <c r="R108" s="117"/>
      <c r="S108" s="119"/>
      <c r="T108" s="116"/>
    </row>
    <row r="109" spans="1:20" s="2" customFormat="1" ht="13.9" customHeight="1" x14ac:dyDescent="0.25">
      <c r="A109" s="34"/>
      <c r="R109" s="117"/>
      <c r="S109" s="119"/>
      <c r="T109" s="116"/>
    </row>
    <row r="110" spans="1:20" s="2" customFormat="1" ht="13.9" customHeight="1" x14ac:dyDescent="0.25">
      <c r="A110" s="34"/>
      <c r="B110" s="2" t="s">
        <v>52</v>
      </c>
      <c r="M110" s="310">
        <f>M101</f>
        <v>0</v>
      </c>
      <c r="N110" s="311"/>
      <c r="O110" s="311"/>
      <c r="P110" s="312"/>
      <c r="R110" s="117"/>
      <c r="S110" s="119"/>
      <c r="T110" s="116"/>
    </row>
    <row r="111" spans="1:20" s="2" customFormat="1" ht="13.9" customHeight="1" x14ac:dyDescent="0.25">
      <c r="A111" s="34"/>
      <c r="M111" s="92"/>
      <c r="N111" s="92"/>
      <c r="O111" s="92"/>
      <c r="P111" s="92"/>
      <c r="R111" s="117"/>
      <c r="S111" s="119"/>
      <c r="T111" s="116"/>
    </row>
    <row r="112" spans="1:20" s="2" customFormat="1" ht="13.9" customHeight="1" x14ac:dyDescent="0.25">
      <c r="A112" s="34"/>
      <c r="B112" s="313" t="s">
        <v>76</v>
      </c>
      <c r="C112" s="313"/>
      <c r="D112" s="313"/>
      <c r="E112" s="313"/>
      <c r="F112" s="313"/>
      <c r="G112" s="313"/>
      <c r="H112" s="313"/>
      <c r="I112" s="313"/>
      <c r="J112" s="313"/>
      <c r="K112" s="313"/>
      <c r="L112" s="313"/>
      <c r="M112" s="313"/>
      <c r="N112" s="313"/>
      <c r="O112" s="313"/>
      <c r="P112" s="313"/>
      <c r="R112" s="117"/>
      <c r="S112" s="119"/>
      <c r="T112" s="116"/>
    </row>
    <row r="113" spans="1:20" s="2" customFormat="1" ht="13.9" customHeight="1" x14ac:dyDescent="0.25">
      <c r="A113" s="34"/>
      <c r="B113" s="81"/>
      <c r="C113" s="81"/>
      <c r="D113" s="81"/>
      <c r="E113" s="81"/>
      <c r="F113" s="81"/>
      <c r="G113" s="81"/>
      <c r="H113" s="81"/>
      <c r="I113" s="81"/>
      <c r="J113" s="81"/>
      <c r="K113" s="81"/>
      <c r="L113" s="81"/>
      <c r="M113" s="81"/>
      <c r="N113" s="81"/>
      <c r="O113" s="81"/>
      <c r="P113" s="81"/>
      <c r="R113" s="117"/>
      <c r="S113" s="119"/>
      <c r="T113" s="116"/>
    </row>
    <row r="114" spans="1:20" s="2" customFormat="1" ht="13.9" customHeight="1" x14ac:dyDescent="0.25">
      <c r="A114" s="34"/>
      <c r="K114" s="314" t="s">
        <v>53</v>
      </c>
      <c r="L114" s="315"/>
      <c r="M114" s="316"/>
      <c r="N114" s="317" t="str">
        <f>IF(N115=(1500*(1.05^ROUNDDOWN(((L28-L29)/5),0))),"minimumereloon","")</f>
        <v>minimumereloon</v>
      </c>
      <c r="O114" s="318"/>
      <c r="P114" s="318"/>
      <c r="R114" s="117"/>
      <c r="S114" s="119"/>
      <c r="T114" s="116"/>
    </row>
    <row r="115" spans="1:20" s="2" customFormat="1" ht="13.9" customHeight="1" x14ac:dyDescent="0.25">
      <c r="A115" s="34"/>
      <c r="B115" s="19" t="s">
        <v>54</v>
      </c>
      <c r="C115" s="319">
        <v>0</v>
      </c>
      <c r="D115" s="319"/>
      <c r="E115" s="319"/>
      <c r="F115" s="20" t="s">
        <v>55</v>
      </c>
      <c r="G115" s="319">
        <f>IF(ISBLANK(L28),
28142.02,
28142.02*(1.05^ROUNDDOWN(((L28-L29)/5),0)))</f>
        <v>35917.141257506257</v>
      </c>
      <c r="H115" s="319"/>
      <c r="I115" s="319"/>
      <c r="J115" s="21">
        <v>0.3</v>
      </c>
      <c r="K115" s="320">
        <f>(G115-C115)*J115</f>
        <v>10775.142377251877</v>
      </c>
      <c r="L115" s="321"/>
      <c r="M115" s="322"/>
      <c r="N115" s="319">
        <f>IF(ISBLANK(L28),"",
IF(M110&gt;G115,K115,IF(M110&lt;(1500*(1.05^ROUNDDOWN(((L28-L29)/5),0))*(100/30)),(1500*(1.05^ROUNDDOWN(((L28-L29)/5),0))),M110*J115)))</f>
        <v>1914.4223437500002</v>
      </c>
      <c r="O115" s="319"/>
      <c r="P115" s="323"/>
      <c r="R115" s="117"/>
      <c r="S115" s="119"/>
      <c r="T115" s="116"/>
    </row>
    <row r="116" spans="1:20" s="2" customFormat="1" ht="13.9" customHeight="1" x14ac:dyDescent="0.25">
      <c r="A116" s="34"/>
      <c r="B116" s="22" t="s">
        <v>54</v>
      </c>
      <c r="C116" s="305">
        <f>G115+0.01</f>
        <v>35917.151257506259</v>
      </c>
      <c r="D116" s="305"/>
      <c r="E116" s="305"/>
      <c r="F116" s="23" t="s">
        <v>55</v>
      </c>
      <c r="G116" s="305">
        <f>IF(ISBLANK(L28),
55580.48,
55580.48*(1.05^ROUNDDOWN(((L28-L29)/5),0)))</f>
        <v>70936.341858900007</v>
      </c>
      <c r="H116" s="305"/>
      <c r="I116" s="305"/>
      <c r="J116" s="24">
        <v>0.25</v>
      </c>
      <c r="K116" s="306">
        <f t="shared" ref="K116:K122" si="1">(G116-C116)*J116</f>
        <v>8754.7976503484369</v>
      </c>
      <c r="L116" s="307"/>
      <c r="M116" s="308"/>
      <c r="N116" s="305" t="str">
        <f>IF(M110&lt;C116,"",IF(M110&lt;G116,(M110-C116)*J116,K116))</f>
        <v/>
      </c>
      <c r="O116" s="305"/>
      <c r="P116" s="309"/>
      <c r="R116" s="117"/>
      <c r="S116" s="119"/>
      <c r="T116" s="116"/>
    </row>
    <row r="117" spans="1:20" s="2" customFormat="1" ht="13.9" customHeight="1" x14ac:dyDescent="0.25">
      <c r="A117" s="34"/>
      <c r="B117" s="22" t="s">
        <v>54</v>
      </c>
      <c r="C117" s="305">
        <f t="shared" ref="C117:C121" si="2">G116+0.01</f>
        <v>70936.351858900001</v>
      </c>
      <c r="D117" s="305"/>
      <c r="E117" s="305"/>
      <c r="F117" s="23" t="s">
        <v>55</v>
      </c>
      <c r="G117" s="305">
        <f>IF(ISBLANK(L28),
76686.98,
76686.98*(1.05^ROUNDDOWN(((L28-L29)/5),0)))</f>
        <v>97874.17865780626</v>
      </c>
      <c r="H117" s="305"/>
      <c r="I117" s="305"/>
      <c r="J117" s="24">
        <v>0.12</v>
      </c>
      <c r="K117" s="306">
        <f t="shared" si="1"/>
        <v>3232.5392158687509</v>
      </c>
      <c r="L117" s="307"/>
      <c r="M117" s="308"/>
      <c r="N117" s="305" t="str">
        <f>IF(M110&lt;C117,"",IF(M110&lt;G117,(M110-C117)*J117,K117))</f>
        <v/>
      </c>
      <c r="O117" s="305"/>
      <c r="P117" s="309"/>
      <c r="R117" s="117"/>
      <c r="S117" s="119"/>
      <c r="T117" s="116"/>
    </row>
    <row r="118" spans="1:20" s="2" customFormat="1" ht="13.9" customHeight="1" x14ac:dyDescent="0.25">
      <c r="A118" s="34"/>
      <c r="B118" s="22" t="s">
        <v>54</v>
      </c>
      <c r="C118" s="305">
        <f t="shared" si="2"/>
        <v>97874.188657806255</v>
      </c>
      <c r="D118" s="305"/>
      <c r="E118" s="305"/>
      <c r="F118" s="23" t="s">
        <v>55</v>
      </c>
      <c r="G118" s="305">
        <f>IF(ISBLANK(L28),
135785.19,
135785.19*(1.05^ROUNDDOWN(((L28-L29)/5),0)))</f>
        <v>173300.13445755938</v>
      </c>
      <c r="H118" s="305"/>
      <c r="I118" s="305"/>
      <c r="J118" s="24">
        <v>0.1</v>
      </c>
      <c r="K118" s="306">
        <f t="shared" si="1"/>
        <v>7542.5945799753135</v>
      </c>
      <c r="L118" s="307"/>
      <c r="M118" s="308"/>
      <c r="N118" s="305" t="str">
        <f>IF(M110&lt;C118,"",IF(M110&lt;G118,(M110-C118)*J118,K118))</f>
        <v/>
      </c>
      <c r="O118" s="305"/>
      <c r="P118" s="309"/>
      <c r="R118" s="117"/>
      <c r="S118" s="119"/>
      <c r="T118" s="116"/>
    </row>
    <row r="119" spans="1:20" s="2" customFormat="1" ht="13.9" customHeight="1" x14ac:dyDescent="0.25">
      <c r="A119" s="34"/>
      <c r="B119" s="22" t="s">
        <v>54</v>
      </c>
      <c r="C119" s="305">
        <f t="shared" si="2"/>
        <v>173300.14445755939</v>
      </c>
      <c r="D119" s="305"/>
      <c r="E119" s="305"/>
      <c r="F119" s="23" t="s">
        <v>55</v>
      </c>
      <c r="G119" s="305">
        <f>IF(ISBLANK(L28),
334889.91,
334889.91*(1.05^ROUNDDOWN(((L28-L29)/5),0)))</f>
        <v>427413.81760028441</v>
      </c>
      <c r="H119" s="305"/>
      <c r="I119" s="305"/>
      <c r="J119" s="24">
        <v>0.06</v>
      </c>
      <c r="K119" s="306">
        <f t="shared" si="1"/>
        <v>15246.820388563501</v>
      </c>
      <c r="L119" s="307"/>
      <c r="M119" s="308"/>
      <c r="N119" s="305" t="str">
        <f>IF(M110&lt;C119,"",IF(M110&lt;G119,(M110-C119)*J119,K119))</f>
        <v/>
      </c>
      <c r="O119" s="305"/>
      <c r="P119" s="309"/>
      <c r="R119" s="117"/>
      <c r="S119" s="119"/>
      <c r="T119" s="116"/>
    </row>
    <row r="120" spans="1:20" s="2" customFormat="1" ht="13.9" customHeight="1" x14ac:dyDescent="0.25">
      <c r="A120" s="34"/>
      <c r="B120" s="22" t="s">
        <v>54</v>
      </c>
      <c r="C120" s="305">
        <f t="shared" si="2"/>
        <v>427413.82760028442</v>
      </c>
      <c r="D120" s="305"/>
      <c r="E120" s="305"/>
      <c r="F120" s="23" t="s">
        <v>55</v>
      </c>
      <c r="G120" s="305">
        <f>IF(ISBLANK(L28),
1011705.21,
1011705.21*(1.05^ROUNDDOWN(((L28-L29)/5),0)))</f>
        <v>1291220.7062081906</v>
      </c>
      <c r="H120" s="305"/>
      <c r="I120" s="305"/>
      <c r="J120" s="24">
        <v>0.05</v>
      </c>
      <c r="K120" s="306">
        <f t="shared" si="1"/>
        <v>43190.343930395313</v>
      </c>
      <c r="L120" s="307"/>
      <c r="M120" s="308"/>
      <c r="N120" s="305" t="str">
        <f>IF(M110&lt;C120,"",IF(M110&lt;G120,(M110-C120)*J120,K120))</f>
        <v/>
      </c>
      <c r="O120" s="305"/>
      <c r="P120" s="309"/>
      <c r="R120" s="117"/>
      <c r="S120" s="119"/>
      <c r="T120" s="116"/>
    </row>
    <row r="121" spans="1:20" s="2" customFormat="1" ht="13.9" customHeight="1" x14ac:dyDescent="0.25">
      <c r="A121" s="34"/>
      <c r="B121" s="22" t="s">
        <v>54</v>
      </c>
      <c r="C121" s="305">
        <f t="shared" si="2"/>
        <v>1291220.7162081907</v>
      </c>
      <c r="D121" s="305"/>
      <c r="E121" s="305"/>
      <c r="F121" s="23" t="s">
        <v>55</v>
      </c>
      <c r="G121" s="305">
        <f>IF(ISBLANK(L28),
2023410.42,
2023410.42*(1.05^ROUNDDOWN(((L28-L29)/5),0)))</f>
        <v>2582441.4124163813</v>
      </c>
      <c r="H121" s="305"/>
      <c r="I121" s="305"/>
      <c r="J121" s="24">
        <v>0.03</v>
      </c>
      <c r="K121" s="306">
        <f t="shared" si="1"/>
        <v>38736.620886245721</v>
      </c>
      <c r="L121" s="307"/>
      <c r="M121" s="308"/>
      <c r="N121" s="305" t="str">
        <f>IF(M110&lt;C121,"",IF(M110&lt;G121,(M110-C121)*J121,K121))</f>
        <v/>
      </c>
      <c r="O121" s="305"/>
      <c r="P121" s="309"/>
      <c r="R121" s="117"/>
      <c r="S121" s="119"/>
      <c r="T121" s="116"/>
    </row>
    <row r="122" spans="1:20" s="2" customFormat="1" ht="13.9" customHeight="1" x14ac:dyDescent="0.25">
      <c r="A122" s="34"/>
      <c r="B122" s="22" t="s">
        <v>54</v>
      </c>
      <c r="C122" s="305">
        <f>G121+0.01</f>
        <v>2582441.4224163811</v>
      </c>
      <c r="D122" s="305"/>
      <c r="E122" s="305"/>
      <c r="F122" s="23" t="s">
        <v>55</v>
      </c>
      <c r="G122" s="305">
        <f>IF(ISBLANK(L28),
3348899.01,
3348899.01*(1.05^ROUNDDOWN(((L28-L29)/5),0)))</f>
        <v>4274138.061137503</v>
      </c>
      <c r="H122" s="305"/>
      <c r="I122" s="305"/>
      <c r="J122" s="24">
        <v>0.02</v>
      </c>
      <c r="K122" s="306">
        <f t="shared" si="1"/>
        <v>33833.932774422443</v>
      </c>
      <c r="L122" s="307"/>
      <c r="M122" s="308"/>
      <c r="N122" s="305" t="str">
        <f>IF(M110&lt;C122,"",IF(M110&lt;G122,(M110-C122)*J122,K122))</f>
        <v/>
      </c>
      <c r="O122" s="305"/>
      <c r="P122" s="309"/>
      <c r="R122" s="117"/>
      <c r="S122" s="119"/>
      <c r="T122" s="116"/>
    </row>
    <row r="123" spans="1:20" s="2" customFormat="1" ht="13.9" customHeight="1" x14ac:dyDescent="0.25">
      <c r="A123" s="34"/>
      <c r="B123" s="25" t="s">
        <v>54</v>
      </c>
      <c r="C123" s="223">
        <f>G122+0.01</f>
        <v>4274138.0711375028</v>
      </c>
      <c r="D123" s="223"/>
      <c r="E123" s="223"/>
      <c r="F123" s="26" t="s">
        <v>55</v>
      </c>
      <c r="G123" s="223" t="str">
        <f>IF(M110&gt;C123,M110,"")</f>
        <v/>
      </c>
      <c r="H123" s="223"/>
      <c r="I123" s="223"/>
      <c r="J123" s="27">
        <v>0.01</v>
      </c>
      <c r="K123" s="224" t="str">
        <f>IF(M110&gt;C123,(G123-C123)*J123,"")</f>
        <v/>
      </c>
      <c r="L123" s="225"/>
      <c r="M123" s="226"/>
      <c r="N123" s="223" t="str">
        <f>IF(M110&lt;C123,"",(M110-C123)*J123)</f>
        <v/>
      </c>
      <c r="O123" s="223"/>
      <c r="P123" s="227"/>
      <c r="R123" s="117"/>
      <c r="S123" s="119"/>
      <c r="T123" s="116"/>
    </row>
    <row r="124" spans="1:20" s="2" customFormat="1" ht="13.9" customHeight="1" x14ac:dyDescent="0.25">
      <c r="A124" s="34"/>
      <c r="K124" s="58" t="s">
        <v>57</v>
      </c>
      <c r="L124" s="79"/>
      <c r="M124" s="80"/>
      <c r="N124" s="228">
        <f>SUM(N115:N123)</f>
        <v>1914.4223437500002</v>
      </c>
      <c r="O124" s="228"/>
      <c r="P124" s="228"/>
      <c r="R124" s="117"/>
      <c r="S124" s="119"/>
      <c r="T124" s="116"/>
    </row>
    <row r="125" spans="1:20" s="2" customFormat="1" ht="13.9" customHeight="1" x14ac:dyDescent="0.25">
      <c r="A125" s="34"/>
      <c r="R125" s="117"/>
      <c r="S125" s="119"/>
      <c r="T125" s="116"/>
    </row>
    <row r="126" spans="1:20" s="2" customFormat="1" ht="13.9" customHeight="1" x14ac:dyDescent="0.25">
      <c r="A126" s="34"/>
      <c r="R126" s="117"/>
      <c r="S126" s="119"/>
      <c r="T126" s="116"/>
    </row>
    <row r="127" spans="1:20" s="2" customFormat="1" ht="13.9" customHeight="1" x14ac:dyDescent="0.25">
      <c r="A127" s="34" t="str">
        <f>IF(ISBLANK(N127),"►","")</f>
        <v>►</v>
      </c>
      <c r="B127" s="15" t="s">
        <v>206</v>
      </c>
      <c r="N127" s="230"/>
      <c r="O127" s="230"/>
      <c r="P127" s="230"/>
      <c r="R127" s="138" t="s">
        <v>7</v>
      </c>
      <c r="S127" s="164" t="s">
        <v>183</v>
      </c>
      <c r="T127" s="116"/>
    </row>
    <row r="128" spans="1:20" s="2" customFormat="1" ht="13.9" customHeight="1" x14ac:dyDescent="0.25">
      <c r="A128" s="34"/>
      <c r="R128" s="126"/>
      <c r="S128" s="164"/>
      <c r="T128" s="116"/>
    </row>
    <row r="129" spans="1:20" s="2" customFormat="1" ht="13.9" customHeight="1" x14ac:dyDescent="0.25">
      <c r="A129" s="34"/>
      <c r="B129" s="192" t="str">
        <f>IF(ISBLANK(N127),"Vul in cel N127 de gevraagde gegevens in.",IF(N127="NEEN","De curator verzoekt niet om de toepassing van artikel 6, § 3 van het K.B. van 26/04/2018.","De curator verzoekt om de toepassing van een correctiecoëfficiënt zoals bedoeld in artikel 6, § 3 van het K.B. van 26/04/2018"&amp;" op grond van de argumenten uiteengezet en gemotiveerd in de nota, gehecht aan huidig verzoekschrift en er deel van uitmakend."))</f>
        <v>Vul in cel N127 de gevraagde gegevens in.</v>
      </c>
      <c r="C129" s="192"/>
      <c r="D129" s="192"/>
      <c r="E129" s="192"/>
      <c r="F129" s="192"/>
      <c r="G129" s="192"/>
      <c r="H129" s="192"/>
      <c r="I129" s="192"/>
      <c r="J129" s="192"/>
      <c r="K129" s="192"/>
      <c r="L129" s="192"/>
      <c r="M129" s="192"/>
      <c r="N129" s="192"/>
      <c r="O129" s="192"/>
      <c r="P129" s="192"/>
      <c r="R129" s="117"/>
      <c r="S129" s="119"/>
      <c r="T129" s="116"/>
    </row>
    <row r="130" spans="1:20" s="2" customFormat="1" ht="13.9" customHeight="1" x14ac:dyDescent="0.25">
      <c r="A130" s="34"/>
      <c r="B130" s="192"/>
      <c r="C130" s="192"/>
      <c r="D130" s="192"/>
      <c r="E130" s="192"/>
      <c r="F130" s="192"/>
      <c r="G130" s="192"/>
      <c r="H130" s="192"/>
      <c r="I130" s="192"/>
      <c r="J130" s="192"/>
      <c r="K130" s="192"/>
      <c r="L130" s="192"/>
      <c r="M130" s="192"/>
      <c r="N130" s="192"/>
      <c r="O130" s="192"/>
      <c r="P130" s="192"/>
      <c r="R130" s="117"/>
      <c r="S130" s="119"/>
      <c r="T130" s="116"/>
    </row>
    <row r="131" spans="1:20" s="2" customFormat="1" ht="13.9" customHeight="1" x14ac:dyDescent="0.25">
      <c r="A131" s="34"/>
      <c r="B131" s="192"/>
      <c r="C131" s="192"/>
      <c r="D131" s="192"/>
      <c r="E131" s="192"/>
      <c r="F131" s="192"/>
      <c r="G131" s="192"/>
      <c r="H131" s="192"/>
      <c r="I131" s="192"/>
      <c r="J131" s="192"/>
      <c r="K131" s="192"/>
      <c r="L131" s="192"/>
      <c r="M131" s="192"/>
      <c r="N131" s="192"/>
      <c r="O131" s="192"/>
      <c r="P131" s="192"/>
      <c r="R131" s="117"/>
      <c r="S131" s="119"/>
      <c r="T131" s="116"/>
    </row>
    <row r="132" spans="1:20" s="2" customFormat="1" ht="13.9" customHeight="1" x14ac:dyDescent="0.25">
      <c r="A132" s="34"/>
      <c r="R132" s="117"/>
      <c r="S132" s="119"/>
      <c r="T132" s="116"/>
    </row>
    <row r="133" spans="1:20" s="2" customFormat="1" ht="13.9" customHeight="1" x14ac:dyDescent="0.25">
      <c r="A133" s="34" t="str">
        <f>IF(N127="JA",IF(ISBLANK(O133),"►",""),IF(ISBLANK(O133),"","►"))</f>
        <v/>
      </c>
      <c r="B133" s="192" t="str">
        <f>IF(ISBLANK(N127),"-",IF(N127="NEEN","","De curator stelt voor de correctiecoëfficiënt te bepalen op:"))</f>
        <v>-</v>
      </c>
      <c r="C133" s="192"/>
      <c r="D133" s="192"/>
      <c r="E133" s="192"/>
      <c r="F133" s="192"/>
      <c r="G133" s="192"/>
      <c r="H133" s="192"/>
      <c r="I133" s="192"/>
      <c r="J133" s="192"/>
      <c r="K133" s="192"/>
      <c r="L133" s="192"/>
      <c r="M133" s="34"/>
      <c r="N133" s="144" t="str">
        <f>IF(ISBLANK(O133),"",IF(O133&lt;&gt;1,"►",""))</f>
        <v/>
      </c>
      <c r="O133" s="212"/>
      <c r="P133" s="213"/>
      <c r="R133" s="117"/>
      <c r="S133" s="119"/>
      <c r="T133" s="116"/>
    </row>
    <row r="134" spans="1:20" s="2" customFormat="1" ht="13.9" customHeight="1" x14ac:dyDescent="0.25">
      <c r="A134" s="34"/>
      <c r="B134" s="2" t="str">
        <f>IF(ISBLANK(N127),"",IF(N127="NEEN","","Dit zal het ereloon barema artikel 6 KB brengen op:"))</f>
        <v/>
      </c>
      <c r="N134" s="222" t="str">
        <f>IF(ISBLANK(N127),"",IF(N127="NEEN","",N124*O133))</f>
        <v/>
      </c>
      <c r="O134" s="222"/>
      <c r="P134" s="222"/>
      <c r="R134" s="117"/>
      <c r="S134" s="119"/>
      <c r="T134" s="116"/>
    </row>
    <row r="135" spans="1:20" s="2" customFormat="1" ht="13.9" customHeight="1" x14ac:dyDescent="0.25">
      <c r="A135" s="34"/>
      <c r="R135" s="117"/>
      <c r="S135" s="119"/>
      <c r="T135" s="116"/>
    </row>
    <row r="136" spans="1:20" s="2" customFormat="1" ht="13.9" customHeight="1" x14ac:dyDescent="0.25">
      <c r="A136" s="34"/>
      <c r="R136" s="117"/>
      <c r="S136" s="119"/>
      <c r="T136" s="116"/>
    </row>
    <row r="137" spans="1:20" s="2" customFormat="1" ht="13.9" customHeight="1" x14ac:dyDescent="0.25">
      <c r="A137" s="34"/>
      <c r="B137" s="211" t="str">
        <f>"5.  AANREKENBARE KOSTEN      -      "&amp;IF(ISBLANK(E6),"artikel ?",IF(E6&lt;43221,"artikel 33 F.W.","artikel XX.145 WER"))</f>
        <v>5.  AANREKENBARE KOSTEN      -      artikel ?</v>
      </c>
      <c r="C137" s="211"/>
      <c r="D137" s="211"/>
      <c r="E137" s="211"/>
      <c r="F137" s="211"/>
      <c r="G137" s="211"/>
      <c r="H137" s="211"/>
      <c r="I137" s="211"/>
      <c r="J137" s="18"/>
      <c r="K137" s="18"/>
      <c r="L137" s="18"/>
      <c r="M137" s="18"/>
      <c r="N137" s="18"/>
      <c r="O137" s="18"/>
      <c r="P137" s="102" t="str">
        <f>IF(COUNTIF(A179,"►")&gt;0,"û","")</f>
        <v>û</v>
      </c>
      <c r="R137" s="117"/>
      <c r="S137" s="119"/>
      <c r="T137" s="116"/>
    </row>
    <row r="138" spans="1:20" s="2" customFormat="1" ht="13.9" customHeight="1" x14ac:dyDescent="0.25">
      <c r="A138" s="34"/>
      <c r="B138" s="15"/>
      <c r="C138" s="15"/>
      <c r="D138" s="15"/>
      <c r="E138" s="15"/>
      <c r="F138" s="15"/>
      <c r="G138" s="15"/>
      <c r="H138" s="15"/>
      <c r="I138" s="15"/>
      <c r="J138" s="15"/>
      <c r="K138" s="15"/>
      <c r="L138" s="15"/>
      <c r="M138" s="15"/>
      <c r="N138" s="15"/>
      <c r="O138" s="15"/>
      <c r="P138" s="69"/>
      <c r="R138" s="117"/>
      <c r="S138" s="119"/>
      <c r="T138" s="116"/>
    </row>
    <row r="139" spans="1:20" s="2" customFormat="1" ht="13.9" customHeight="1" x14ac:dyDescent="0.25">
      <c r="A139" s="34"/>
      <c r="B139" s="229" t="str">
        <f>"De gerechtskosten en de kosten aan derden zoals bedoeld in artikel "&amp;IF(ISBLANK(E6)," ?",IF(E6&gt;=43221,"XX.145 WER","33 F.W."))&amp;" en gespecificeerd in artikel 7 van het KB 26/04/2018 zijn:"</f>
        <v>De gerechtskosten en de kosten aan derden zoals bedoeld in artikel  ? en gespecificeerd in artikel 7 van het KB 26/04/2018 zijn:</v>
      </c>
      <c r="C139" s="229"/>
      <c r="D139" s="229"/>
      <c r="E139" s="229"/>
      <c r="F139" s="229"/>
      <c r="G139" s="229"/>
      <c r="H139" s="229"/>
      <c r="I139" s="229"/>
      <c r="J139" s="229"/>
      <c r="K139" s="229"/>
      <c r="L139" s="229"/>
      <c r="M139" s="229"/>
      <c r="N139" s="229"/>
      <c r="O139" s="229"/>
      <c r="P139" s="229"/>
      <c r="R139" s="117"/>
      <c r="S139" s="119"/>
      <c r="T139" s="116"/>
    </row>
    <row r="140" spans="1:20" s="2" customFormat="1" ht="13.9" customHeight="1" x14ac:dyDescent="0.25">
      <c r="A140" s="34"/>
      <c r="B140" s="229"/>
      <c r="C140" s="229"/>
      <c r="D140" s="229"/>
      <c r="E140" s="229"/>
      <c r="F140" s="229"/>
      <c r="G140" s="229"/>
      <c r="H140" s="229"/>
      <c r="I140" s="229"/>
      <c r="J140" s="229"/>
      <c r="K140" s="229"/>
      <c r="L140" s="229"/>
      <c r="M140" s="229"/>
      <c r="N140" s="229"/>
      <c r="O140" s="229"/>
      <c r="P140" s="229"/>
      <c r="R140" s="117"/>
      <c r="S140" s="119"/>
      <c r="T140" s="116"/>
    </row>
    <row r="141" spans="1:20" s="2" customFormat="1" ht="13.9" customHeight="1" x14ac:dyDescent="0.25">
      <c r="A141" s="34"/>
      <c r="B141" s="73"/>
      <c r="C141" s="73"/>
      <c r="D141" s="73"/>
      <c r="E141" s="73"/>
      <c r="F141" s="73"/>
      <c r="G141" s="73"/>
      <c r="H141" s="73"/>
      <c r="I141" s="73"/>
      <c r="J141" s="73"/>
      <c r="K141" s="73"/>
      <c r="L141" s="73"/>
      <c r="M141" s="73"/>
      <c r="N141" s="73"/>
      <c r="O141" s="73"/>
      <c r="P141" s="73"/>
      <c r="R141" s="117"/>
      <c r="S141" s="119"/>
      <c r="T141" s="116"/>
    </row>
    <row r="142" spans="1:20" s="2" customFormat="1" ht="13.9" customHeight="1" x14ac:dyDescent="0.25">
      <c r="A142" s="34"/>
      <c r="B142" s="15" t="s">
        <v>93</v>
      </c>
      <c r="J142" s="59"/>
      <c r="K142" s="30"/>
      <c r="L142" s="30"/>
      <c r="M142" s="30"/>
      <c r="N142" s="30"/>
      <c r="O142" s="30"/>
      <c r="P142" s="30"/>
      <c r="Q142" s="29"/>
      <c r="R142" s="117"/>
      <c r="S142" s="119"/>
      <c r="T142" s="116"/>
    </row>
    <row r="143" spans="1:20" s="2" customFormat="1" ht="13.9" customHeight="1" x14ac:dyDescent="0.25">
      <c r="A143" s="34"/>
      <c r="J143" s="59"/>
      <c r="K143" s="30"/>
      <c r="L143" s="30"/>
      <c r="M143" s="30"/>
      <c r="N143" s="30"/>
      <c r="O143" s="30"/>
      <c r="P143" s="30"/>
      <c r="Q143" s="29"/>
      <c r="R143" s="117"/>
      <c r="S143" s="119"/>
      <c r="T143" s="116"/>
    </row>
    <row r="144" spans="1:20" s="2" customFormat="1" ht="13.9" customHeight="1" x14ac:dyDescent="0.25">
      <c r="A144" s="34"/>
      <c r="B144" s="46"/>
      <c r="C144" s="46"/>
      <c r="D144" s="46"/>
      <c r="E144" s="46"/>
      <c r="F144" s="46"/>
      <c r="G144" s="68"/>
      <c r="H144" s="214" t="s">
        <v>86</v>
      </c>
      <c r="I144" s="214"/>
      <c r="J144" s="215"/>
      <c r="K144" s="216" t="s">
        <v>87</v>
      </c>
      <c r="L144" s="214"/>
      <c r="M144" s="215"/>
      <c r="N144" s="214" t="s">
        <v>57</v>
      </c>
      <c r="O144" s="214"/>
      <c r="P144" s="214"/>
      <c r="Q144" s="29"/>
      <c r="R144" s="117"/>
      <c r="S144" s="119"/>
      <c r="T144" s="116"/>
    </row>
    <row r="145" spans="1:20" s="2" customFormat="1" ht="13.9" customHeight="1" x14ac:dyDescent="0.25">
      <c r="A145" s="34"/>
      <c r="B145" s="2" t="s">
        <v>88</v>
      </c>
      <c r="G145" s="72"/>
      <c r="H145" s="69"/>
      <c r="I145" s="69"/>
      <c r="J145" s="70"/>
      <c r="K145" s="71"/>
      <c r="M145" s="72"/>
      <c r="Q145" s="29"/>
      <c r="R145" s="117"/>
      <c r="S145" s="119"/>
      <c r="T145" s="116"/>
    </row>
    <row r="146" spans="1:20" s="2" customFormat="1" ht="13.9" customHeight="1" x14ac:dyDescent="0.25">
      <c r="A146" s="34"/>
      <c r="B146" s="98" t="s">
        <v>89</v>
      </c>
      <c r="C146" s="38"/>
      <c r="D146" s="38"/>
      <c r="E146" s="38"/>
      <c r="F146" s="38"/>
      <c r="G146" s="39"/>
      <c r="H146" s="217">
        <f>F181</f>
        <v>0</v>
      </c>
      <c r="I146" s="217"/>
      <c r="J146" s="218"/>
      <c r="K146" s="219">
        <f>F182</f>
        <v>0</v>
      </c>
      <c r="L146" s="217"/>
      <c r="M146" s="218"/>
      <c r="N146" s="217">
        <f>H146+K146</f>
        <v>0</v>
      </c>
      <c r="O146" s="217"/>
      <c r="P146" s="217"/>
      <c r="Q146" s="29"/>
      <c r="R146" s="117"/>
      <c r="S146" s="119"/>
      <c r="T146" s="116"/>
    </row>
    <row r="147" spans="1:20" s="2" customFormat="1" ht="13.9" customHeight="1" x14ac:dyDescent="0.25">
      <c r="A147" s="34"/>
      <c r="B147" s="93" t="s">
        <v>90</v>
      </c>
      <c r="C147" s="93"/>
      <c r="D147" s="93"/>
      <c r="E147" s="93"/>
      <c r="F147" s="93"/>
      <c r="G147" s="94"/>
      <c r="H147" s="95"/>
      <c r="I147" s="93"/>
      <c r="J147" s="94"/>
      <c r="K147" s="96"/>
      <c r="L147" s="93"/>
      <c r="M147" s="94"/>
      <c r="N147" s="93"/>
      <c r="O147" s="93"/>
      <c r="P147" s="93"/>
      <c r="Q147" s="29"/>
      <c r="R147" s="117"/>
      <c r="S147" s="119"/>
      <c r="T147" s="116"/>
    </row>
    <row r="148" spans="1:20" s="2" customFormat="1" ht="13.9" customHeight="1" x14ac:dyDescent="0.25">
      <c r="A148" s="34"/>
      <c r="B148" s="98" t="s">
        <v>91</v>
      </c>
      <c r="C148" s="38"/>
      <c r="D148" s="38"/>
      <c r="E148" s="38"/>
      <c r="F148" s="38"/>
      <c r="G148" s="39"/>
      <c r="H148" s="217">
        <f>F209</f>
        <v>0</v>
      </c>
      <c r="I148" s="217"/>
      <c r="J148" s="218"/>
      <c r="K148" s="219">
        <f>F210</f>
        <v>0</v>
      </c>
      <c r="L148" s="217"/>
      <c r="M148" s="218"/>
      <c r="N148" s="217">
        <f>H148+K148</f>
        <v>0</v>
      </c>
      <c r="O148" s="217"/>
      <c r="P148" s="217"/>
      <c r="Q148" s="29"/>
      <c r="R148" s="117"/>
      <c r="S148" s="119"/>
      <c r="T148" s="116"/>
    </row>
    <row r="149" spans="1:20" s="2" customFormat="1" ht="13.9" customHeight="1" x14ac:dyDescent="0.25">
      <c r="A149" s="34"/>
      <c r="B149" s="93" t="s">
        <v>97</v>
      </c>
      <c r="C149" s="93"/>
      <c r="D149" s="93"/>
      <c r="E149" s="93"/>
      <c r="F149" s="93"/>
      <c r="G149" s="94"/>
      <c r="H149" s="95"/>
      <c r="I149" s="93"/>
      <c r="J149" s="94"/>
      <c r="K149" s="96"/>
      <c r="L149" s="93"/>
      <c r="M149" s="94"/>
      <c r="N149" s="93"/>
      <c r="O149" s="93"/>
      <c r="P149" s="93"/>
      <c r="Q149" s="29"/>
      <c r="R149" s="117"/>
      <c r="S149" s="119"/>
      <c r="T149" s="116"/>
    </row>
    <row r="150" spans="1:20" s="2" customFormat="1" ht="13.9" customHeight="1" x14ac:dyDescent="0.25">
      <c r="A150" s="34"/>
      <c r="B150" s="97" t="s">
        <v>98</v>
      </c>
      <c r="C150" s="46"/>
      <c r="D150" s="46"/>
      <c r="E150" s="46"/>
      <c r="F150" s="46"/>
      <c r="G150" s="68"/>
      <c r="H150" s="169"/>
      <c r="I150" s="169"/>
      <c r="J150" s="170"/>
      <c r="K150" s="171">
        <f>IF(ISBLANK(N212),0,IF(N212="NEEN",0,N218))</f>
        <v>0</v>
      </c>
      <c r="L150" s="169"/>
      <c r="M150" s="170"/>
      <c r="N150" s="169">
        <f>K150</f>
        <v>0</v>
      </c>
      <c r="O150" s="169"/>
      <c r="P150" s="169"/>
      <c r="Q150" s="29"/>
      <c r="R150" s="117"/>
      <c r="S150" s="119"/>
      <c r="T150" s="116"/>
    </row>
    <row r="151" spans="1:20" s="2" customFormat="1" ht="13.9" customHeight="1" x14ac:dyDescent="0.25">
      <c r="A151" s="34"/>
      <c r="G151" s="72"/>
      <c r="J151" s="72"/>
      <c r="K151" s="71"/>
      <c r="M151" s="72"/>
      <c r="Q151" s="29"/>
      <c r="R151" s="117"/>
      <c r="S151" s="119"/>
      <c r="T151" s="116"/>
    </row>
    <row r="152" spans="1:20" s="2" customFormat="1" ht="13.9" customHeight="1" x14ac:dyDescent="0.25">
      <c r="A152" s="34"/>
      <c r="E152" s="220" t="s">
        <v>57</v>
      </c>
      <c r="F152" s="220"/>
      <c r="G152" s="221"/>
      <c r="H152" s="197">
        <f>H146+H148+H150</f>
        <v>0</v>
      </c>
      <c r="I152" s="197"/>
      <c r="J152" s="198"/>
      <c r="K152" s="196">
        <f>K146+K148+K150</f>
        <v>0</v>
      </c>
      <c r="L152" s="197"/>
      <c r="M152" s="198"/>
      <c r="N152" s="199">
        <f>N146+N148+N150</f>
        <v>0</v>
      </c>
      <c r="O152" s="199"/>
      <c r="P152" s="199"/>
      <c r="Q152" s="29"/>
      <c r="R152" s="117"/>
      <c r="S152" s="119"/>
      <c r="T152" s="116"/>
    </row>
    <row r="153" spans="1:20" s="2" customFormat="1" ht="13.9" customHeight="1" x14ac:dyDescent="0.25">
      <c r="A153" s="34"/>
      <c r="G153" s="72"/>
      <c r="J153" s="72"/>
      <c r="K153" s="71"/>
      <c r="M153" s="72"/>
      <c r="Q153" s="29"/>
      <c r="R153" s="117"/>
      <c r="S153" s="119"/>
      <c r="T153" s="116"/>
    </row>
    <row r="154" spans="1:20" s="2" customFormat="1" ht="13.9" customHeight="1" x14ac:dyDescent="0.25">
      <c r="A154" s="34"/>
      <c r="J154" s="59"/>
      <c r="K154" s="30"/>
      <c r="L154" s="30"/>
      <c r="M154" s="30"/>
      <c r="N154" s="30"/>
      <c r="O154" s="30"/>
      <c r="P154" s="30"/>
      <c r="Q154" s="29"/>
      <c r="R154" s="117"/>
      <c r="S154" s="119"/>
      <c r="T154" s="116"/>
    </row>
    <row r="155" spans="1:20" s="2" customFormat="1" ht="13.15" customHeight="1" x14ac:dyDescent="0.25">
      <c r="A155" s="34"/>
      <c r="B155" s="15" t="s">
        <v>94</v>
      </c>
      <c r="C155" s="73"/>
      <c r="D155" s="73"/>
      <c r="E155" s="73"/>
      <c r="F155" s="73"/>
      <c r="G155" s="73"/>
      <c r="H155" s="73"/>
      <c r="I155" s="73"/>
      <c r="J155" s="73"/>
      <c r="K155" s="73"/>
      <c r="L155" s="73"/>
      <c r="M155" s="73"/>
      <c r="N155" s="73"/>
      <c r="O155" s="73"/>
      <c r="P155" s="73"/>
      <c r="R155" s="117"/>
      <c r="S155" s="119"/>
      <c r="T155" s="116"/>
    </row>
    <row r="156" spans="1:20" s="2" customFormat="1" ht="7.9" customHeight="1" x14ac:dyDescent="0.25">
      <c r="A156" s="34"/>
      <c r="B156" s="73"/>
      <c r="C156" s="73"/>
      <c r="D156" s="73"/>
      <c r="E156" s="73"/>
      <c r="F156" s="73"/>
      <c r="G156" s="73"/>
      <c r="H156" s="73"/>
      <c r="I156" s="73"/>
      <c r="J156" s="73"/>
      <c r="K156" s="73"/>
      <c r="L156" s="73"/>
      <c r="M156" s="73"/>
      <c r="N156" s="73"/>
      <c r="O156" s="73"/>
      <c r="P156" s="73"/>
      <c r="R156" s="117"/>
      <c r="S156" s="119"/>
      <c r="T156" s="116"/>
    </row>
    <row r="157" spans="1:20" s="2" customFormat="1" ht="13.15" customHeight="1" x14ac:dyDescent="0.25">
      <c r="A157" s="34"/>
      <c r="B157" s="200" t="s">
        <v>27</v>
      </c>
      <c r="C157" s="201"/>
      <c r="D157" s="201"/>
      <c r="E157" s="201"/>
      <c r="F157" s="201"/>
      <c r="G157" s="201"/>
      <c r="H157" s="201"/>
      <c r="I157" s="201"/>
      <c r="J157" s="202"/>
      <c r="K157" s="200" t="s">
        <v>28</v>
      </c>
      <c r="L157" s="202"/>
      <c r="M157" s="200" t="s">
        <v>29</v>
      </c>
      <c r="N157" s="201"/>
      <c r="O157" s="202"/>
      <c r="P157" s="54" t="s">
        <v>56</v>
      </c>
      <c r="R157" s="138" t="s">
        <v>7</v>
      </c>
      <c r="S157" s="124" t="s">
        <v>58</v>
      </c>
      <c r="T157" s="116"/>
    </row>
    <row r="158" spans="1:20" s="2" customFormat="1" ht="13.15" customHeight="1" x14ac:dyDescent="0.25">
      <c r="A158" s="34"/>
      <c r="B158" s="203"/>
      <c r="C158" s="204"/>
      <c r="D158" s="204"/>
      <c r="E158" s="204"/>
      <c r="F158" s="204"/>
      <c r="G158" s="204"/>
      <c r="H158" s="204"/>
      <c r="I158" s="204"/>
      <c r="J158" s="205"/>
      <c r="K158" s="206"/>
      <c r="L158" s="207"/>
      <c r="M158" s="208"/>
      <c r="N158" s="209"/>
      <c r="O158" s="210"/>
      <c r="P158" s="76"/>
      <c r="R158" s="117"/>
      <c r="S158" s="119"/>
      <c r="T158" s="116"/>
    </row>
    <row r="159" spans="1:20" s="2" customFormat="1" ht="13.15" customHeight="1" x14ac:dyDescent="0.25">
      <c r="A159" s="34"/>
      <c r="B159" s="172"/>
      <c r="C159" s="173"/>
      <c r="D159" s="173"/>
      <c r="E159" s="173"/>
      <c r="F159" s="173"/>
      <c r="G159" s="173"/>
      <c r="H159" s="173"/>
      <c r="I159" s="173"/>
      <c r="J159" s="174"/>
      <c r="K159" s="175"/>
      <c r="L159" s="176"/>
      <c r="M159" s="177"/>
      <c r="N159" s="178"/>
      <c r="O159" s="179"/>
      <c r="P159" s="74"/>
      <c r="R159" s="118"/>
      <c r="S159" s="119"/>
      <c r="T159" s="116"/>
    </row>
    <row r="160" spans="1:20" s="2" customFormat="1" ht="13.15" customHeight="1" x14ac:dyDescent="0.25">
      <c r="A160" s="34"/>
      <c r="B160" s="172"/>
      <c r="C160" s="173"/>
      <c r="D160" s="173"/>
      <c r="E160" s="173"/>
      <c r="F160" s="173"/>
      <c r="G160" s="173"/>
      <c r="H160" s="173"/>
      <c r="I160" s="173"/>
      <c r="J160" s="174"/>
      <c r="K160" s="175"/>
      <c r="L160" s="176"/>
      <c r="M160" s="177"/>
      <c r="N160" s="178"/>
      <c r="O160" s="179"/>
      <c r="P160" s="74"/>
      <c r="R160" s="117"/>
      <c r="S160" s="122"/>
      <c r="T160" s="116"/>
    </row>
    <row r="161" spans="1:20" s="2" customFormat="1" ht="13.15" customHeight="1" x14ac:dyDescent="0.25">
      <c r="A161" s="34"/>
      <c r="B161" s="172"/>
      <c r="C161" s="173"/>
      <c r="D161" s="173"/>
      <c r="E161" s="173"/>
      <c r="F161" s="173"/>
      <c r="G161" s="173"/>
      <c r="H161" s="173"/>
      <c r="I161" s="173"/>
      <c r="J161" s="174"/>
      <c r="K161" s="175"/>
      <c r="L161" s="176"/>
      <c r="M161" s="177"/>
      <c r="N161" s="178"/>
      <c r="O161" s="179"/>
      <c r="P161" s="74"/>
      <c r="R161" s="117"/>
      <c r="S161" s="123"/>
      <c r="T161" s="116"/>
    </row>
    <row r="162" spans="1:20" s="2" customFormat="1" ht="13.15" customHeight="1" x14ac:dyDescent="0.25">
      <c r="A162" s="34"/>
      <c r="B162" s="172"/>
      <c r="C162" s="173"/>
      <c r="D162" s="173"/>
      <c r="E162" s="173"/>
      <c r="F162" s="173"/>
      <c r="G162" s="173"/>
      <c r="H162" s="173"/>
      <c r="I162" s="173"/>
      <c r="J162" s="174"/>
      <c r="K162" s="175"/>
      <c r="L162" s="176"/>
      <c r="M162" s="177"/>
      <c r="N162" s="178"/>
      <c r="O162" s="179"/>
      <c r="P162" s="74"/>
      <c r="R162" s="117"/>
      <c r="S162" s="119"/>
      <c r="T162" s="116"/>
    </row>
    <row r="163" spans="1:20" s="2" customFormat="1" ht="13.15" customHeight="1" x14ac:dyDescent="0.25">
      <c r="A163" s="34"/>
      <c r="B163" s="172"/>
      <c r="C163" s="173"/>
      <c r="D163" s="173"/>
      <c r="E163" s="173"/>
      <c r="F163" s="173"/>
      <c r="G163" s="173"/>
      <c r="H163" s="173"/>
      <c r="I163" s="173"/>
      <c r="J163" s="174"/>
      <c r="K163" s="175"/>
      <c r="L163" s="176"/>
      <c r="M163" s="177"/>
      <c r="N163" s="178"/>
      <c r="O163" s="179"/>
      <c r="P163" s="74"/>
      <c r="R163" s="117"/>
      <c r="S163" s="119"/>
      <c r="T163" s="116"/>
    </row>
    <row r="164" spans="1:20" s="2" customFormat="1" ht="13.15" customHeight="1" x14ac:dyDescent="0.25">
      <c r="A164" s="34"/>
      <c r="B164" s="172"/>
      <c r="C164" s="173"/>
      <c r="D164" s="173"/>
      <c r="E164" s="173"/>
      <c r="F164" s="173"/>
      <c r="G164" s="173"/>
      <c r="H164" s="173"/>
      <c r="I164" s="173"/>
      <c r="J164" s="174"/>
      <c r="K164" s="175"/>
      <c r="L164" s="176"/>
      <c r="M164" s="177"/>
      <c r="N164" s="178"/>
      <c r="O164" s="179"/>
      <c r="P164" s="74"/>
      <c r="R164" s="117"/>
      <c r="S164" s="119"/>
      <c r="T164" s="116"/>
    </row>
    <row r="165" spans="1:20" s="2" customFormat="1" ht="13.15" customHeight="1" x14ac:dyDescent="0.25">
      <c r="A165" s="34"/>
      <c r="B165" s="172"/>
      <c r="C165" s="173"/>
      <c r="D165" s="173"/>
      <c r="E165" s="173"/>
      <c r="F165" s="173"/>
      <c r="G165" s="173"/>
      <c r="H165" s="173"/>
      <c r="I165" s="173"/>
      <c r="J165" s="174"/>
      <c r="K165" s="175"/>
      <c r="L165" s="176"/>
      <c r="M165" s="177"/>
      <c r="N165" s="178"/>
      <c r="O165" s="179"/>
      <c r="P165" s="74"/>
      <c r="R165" s="117"/>
      <c r="S165" s="123"/>
      <c r="T165" s="116"/>
    </row>
    <row r="166" spans="1:20" s="2" customFormat="1" ht="13.15" customHeight="1" x14ac:dyDescent="0.25">
      <c r="A166" s="34"/>
      <c r="B166" s="172"/>
      <c r="C166" s="173"/>
      <c r="D166" s="173"/>
      <c r="E166" s="173"/>
      <c r="F166" s="173"/>
      <c r="G166" s="173"/>
      <c r="H166" s="173"/>
      <c r="I166" s="173"/>
      <c r="J166" s="174"/>
      <c r="K166" s="175"/>
      <c r="L166" s="176"/>
      <c r="M166" s="177"/>
      <c r="N166" s="178"/>
      <c r="O166" s="179"/>
      <c r="P166" s="74"/>
      <c r="R166" s="117"/>
      <c r="S166" s="119"/>
      <c r="T166" s="116"/>
    </row>
    <row r="167" spans="1:20" s="2" customFormat="1" ht="13.15" customHeight="1" x14ac:dyDescent="0.25">
      <c r="A167" s="34"/>
      <c r="B167" s="172"/>
      <c r="C167" s="173"/>
      <c r="D167" s="173"/>
      <c r="E167" s="173"/>
      <c r="F167" s="173"/>
      <c r="G167" s="173"/>
      <c r="H167" s="173"/>
      <c r="I167" s="173"/>
      <c r="J167" s="174"/>
      <c r="K167" s="175"/>
      <c r="L167" s="176"/>
      <c r="M167" s="177"/>
      <c r="N167" s="178"/>
      <c r="O167" s="179"/>
      <c r="P167" s="74"/>
      <c r="R167" s="117"/>
      <c r="S167" s="119"/>
      <c r="T167" s="116"/>
    </row>
    <row r="168" spans="1:20" s="2" customFormat="1" ht="13.15" customHeight="1" x14ac:dyDescent="0.25">
      <c r="A168" s="34"/>
      <c r="B168" s="172"/>
      <c r="C168" s="173"/>
      <c r="D168" s="173"/>
      <c r="E168" s="173"/>
      <c r="F168" s="173"/>
      <c r="G168" s="173"/>
      <c r="H168" s="173"/>
      <c r="I168" s="173"/>
      <c r="J168" s="174"/>
      <c r="K168" s="175"/>
      <c r="L168" s="176"/>
      <c r="M168" s="177"/>
      <c r="N168" s="178"/>
      <c r="O168" s="179"/>
      <c r="P168" s="74"/>
      <c r="R168" s="117"/>
      <c r="S168" s="119"/>
      <c r="T168" s="116"/>
    </row>
    <row r="169" spans="1:20" s="2" customFormat="1" ht="13.15" customHeight="1" x14ac:dyDescent="0.25">
      <c r="A169" s="34"/>
      <c r="B169" s="172"/>
      <c r="C169" s="173"/>
      <c r="D169" s="173"/>
      <c r="E169" s="173"/>
      <c r="F169" s="173"/>
      <c r="G169" s="173"/>
      <c r="H169" s="173"/>
      <c r="I169" s="173"/>
      <c r="J169" s="174"/>
      <c r="K169" s="175"/>
      <c r="L169" s="176"/>
      <c r="M169" s="177"/>
      <c r="N169" s="178"/>
      <c r="O169" s="179"/>
      <c r="P169" s="74"/>
      <c r="R169" s="117"/>
      <c r="S169" s="123"/>
      <c r="T169" s="116"/>
    </row>
    <row r="170" spans="1:20" s="2" customFormat="1" ht="13.15" customHeight="1" x14ac:dyDescent="0.25">
      <c r="A170" s="34"/>
      <c r="B170" s="172"/>
      <c r="C170" s="173"/>
      <c r="D170" s="173"/>
      <c r="E170" s="173"/>
      <c r="F170" s="173"/>
      <c r="G170" s="173"/>
      <c r="H170" s="173"/>
      <c r="I170" s="173"/>
      <c r="J170" s="174"/>
      <c r="K170" s="175"/>
      <c r="L170" s="176"/>
      <c r="M170" s="177"/>
      <c r="N170" s="178"/>
      <c r="O170" s="179"/>
      <c r="P170" s="74"/>
      <c r="R170" s="117"/>
      <c r="S170" s="119"/>
      <c r="T170" s="116"/>
    </row>
    <row r="171" spans="1:20" s="2" customFormat="1" ht="13.15" customHeight="1" x14ac:dyDescent="0.25">
      <c r="A171" s="34"/>
      <c r="B171" s="172"/>
      <c r="C171" s="173"/>
      <c r="D171" s="173"/>
      <c r="E171" s="173"/>
      <c r="F171" s="173"/>
      <c r="G171" s="173"/>
      <c r="H171" s="173"/>
      <c r="I171" s="173"/>
      <c r="J171" s="174"/>
      <c r="K171" s="175"/>
      <c r="L171" s="176"/>
      <c r="M171" s="177"/>
      <c r="N171" s="178"/>
      <c r="O171" s="179"/>
      <c r="P171" s="74"/>
      <c r="R171" s="117"/>
      <c r="S171" s="119"/>
      <c r="T171" s="116"/>
    </row>
    <row r="172" spans="1:20" s="2" customFormat="1" ht="13.15" customHeight="1" x14ac:dyDescent="0.25">
      <c r="A172" s="34"/>
      <c r="B172" s="172"/>
      <c r="C172" s="173"/>
      <c r="D172" s="173"/>
      <c r="E172" s="173"/>
      <c r="F172" s="173"/>
      <c r="G172" s="173"/>
      <c r="H172" s="173"/>
      <c r="I172" s="173"/>
      <c r="J172" s="174"/>
      <c r="K172" s="175"/>
      <c r="L172" s="176"/>
      <c r="M172" s="177"/>
      <c r="N172" s="178"/>
      <c r="O172" s="179"/>
      <c r="P172" s="74"/>
      <c r="R172" s="117"/>
      <c r="S172" s="119"/>
      <c r="T172" s="116"/>
    </row>
    <row r="173" spans="1:20" s="2" customFormat="1" ht="13.15" customHeight="1" x14ac:dyDescent="0.25">
      <c r="A173" s="34"/>
      <c r="B173" s="172"/>
      <c r="C173" s="173"/>
      <c r="D173" s="173"/>
      <c r="E173" s="173"/>
      <c r="F173" s="173"/>
      <c r="G173" s="173"/>
      <c r="H173" s="173"/>
      <c r="I173" s="173"/>
      <c r="J173" s="174"/>
      <c r="K173" s="175"/>
      <c r="L173" s="176"/>
      <c r="M173" s="177"/>
      <c r="N173" s="178"/>
      <c r="O173" s="179"/>
      <c r="P173" s="74"/>
      <c r="R173" s="117"/>
      <c r="S173" s="119"/>
      <c r="T173" s="116"/>
    </row>
    <row r="174" spans="1:20" s="2" customFormat="1" ht="13.15" customHeight="1" x14ac:dyDescent="0.25">
      <c r="A174" s="34"/>
      <c r="B174" s="172"/>
      <c r="C174" s="173"/>
      <c r="D174" s="173"/>
      <c r="E174" s="173"/>
      <c r="F174" s="173"/>
      <c r="G174" s="173"/>
      <c r="H174" s="173"/>
      <c r="I174" s="173"/>
      <c r="J174" s="174"/>
      <c r="K174" s="175"/>
      <c r="L174" s="176"/>
      <c r="M174" s="177"/>
      <c r="N174" s="178"/>
      <c r="O174" s="179"/>
      <c r="P174" s="74"/>
      <c r="R174" s="117"/>
      <c r="S174" s="119"/>
      <c r="T174" s="116"/>
    </row>
    <row r="175" spans="1:20" s="2" customFormat="1" ht="13.15" customHeight="1" x14ac:dyDescent="0.25">
      <c r="A175" s="34"/>
      <c r="B175" s="172"/>
      <c r="C175" s="173"/>
      <c r="D175" s="173"/>
      <c r="E175" s="173"/>
      <c r="F175" s="173"/>
      <c r="G175" s="173"/>
      <c r="H175" s="173"/>
      <c r="I175" s="173"/>
      <c r="J175" s="174"/>
      <c r="K175" s="175"/>
      <c r="L175" s="176"/>
      <c r="M175" s="177"/>
      <c r="N175" s="178"/>
      <c r="O175" s="179"/>
      <c r="P175" s="74"/>
      <c r="R175" s="117"/>
      <c r="S175" s="119"/>
      <c r="T175" s="116"/>
    </row>
    <row r="176" spans="1:20" s="2" customFormat="1" ht="13.15" customHeight="1" x14ac:dyDescent="0.25">
      <c r="A176" s="34"/>
      <c r="B176" s="172"/>
      <c r="C176" s="173"/>
      <c r="D176" s="173"/>
      <c r="E176" s="173"/>
      <c r="F176" s="173"/>
      <c r="G176" s="173"/>
      <c r="H176" s="173"/>
      <c r="I176" s="173"/>
      <c r="J176" s="174"/>
      <c r="K176" s="175"/>
      <c r="L176" s="176"/>
      <c r="M176" s="177"/>
      <c r="N176" s="178"/>
      <c r="O176" s="179"/>
      <c r="P176" s="74"/>
      <c r="R176" s="117"/>
      <c r="S176" s="119"/>
      <c r="T176" s="116"/>
    </row>
    <row r="177" spans="1:20" s="2" customFormat="1" ht="13.15" customHeight="1" x14ac:dyDescent="0.25">
      <c r="A177" s="34"/>
      <c r="B177" s="172"/>
      <c r="C177" s="173"/>
      <c r="D177" s="173"/>
      <c r="E177" s="173"/>
      <c r="F177" s="173"/>
      <c r="G177" s="173"/>
      <c r="H177" s="173"/>
      <c r="I177" s="173"/>
      <c r="J177" s="174"/>
      <c r="K177" s="175"/>
      <c r="L177" s="176"/>
      <c r="M177" s="177"/>
      <c r="N177" s="178"/>
      <c r="O177" s="179"/>
      <c r="P177" s="74"/>
      <c r="R177" s="117"/>
      <c r="S177" s="119"/>
      <c r="T177" s="116"/>
    </row>
    <row r="178" spans="1:20" s="2" customFormat="1" ht="13.15" customHeight="1" x14ac:dyDescent="0.25">
      <c r="A178" s="34"/>
      <c r="B178" s="172"/>
      <c r="C178" s="173"/>
      <c r="D178" s="173"/>
      <c r="E178" s="173"/>
      <c r="F178" s="173"/>
      <c r="G178" s="173"/>
      <c r="H178" s="173"/>
      <c r="I178" s="173"/>
      <c r="J178" s="174"/>
      <c r="K178" s="175"/>
      <c r="L178" s="176"/>
      <c r="M178" s="177"/>
      <c r="N178" s="178"/>
      <c r="O178" s="179"/>
      <c r="P178" s="74"/>
      <c r="R178" s="117"/>
      <c r="S178" s="119"/>
      <c r="T178" s="116"/>
    </row>
    <row r="179" spans="1:20" s="2" customFormat="1" ht="13.15" customHeight="1" x14ac:dyDescent="0.25">
      <c r="A179" s="34" t="str">
        <f>IF(ISBLANK(J179),"►","")</f>
        <v>►</v>
      </c>
      <c r="B179" s="336" t="s">
        <v>81</v>
      </c>
      <c r="C179" s="337"/>
      <c r="D179" s="337" t="s">
        <v>82</v>
      </c>
      <c r="E179" s="337"/>
      <c r="F179" s="337"/>
      <c r="G179" s="337"/>
      <c r="H179" s="337"/>
      <c r="I179" s="337"/>
      <c r="J179" s="61"/>
      <c r="K179" s="331"/>
      <c r="L179" s="332"/>
      <c r="M179" s="333">
        <f>J179*250</f>
        <v>0</v>
      </c>
      <c r="N179" s="334"/>
      <c r="O179" s="335"/>
      <c r="P179" s="62" t="s">
        <v>83</v>
      </c>
      <c r="R179" s="117"/>
      <c r="S179" s="119"/>
      <c r="T179" s="116"/>
    </row>
    <row r="180" spans="1:20" s="2" customFormat="1" ht="13.15" customHeight="1" x14ac:dyDescent="0.25">
      <c r="A180" s="34"/>
      <c r="B180" s="63"/>
      <c r="C180" s="64"/>
      <c r="D180" s="338" t="str">
        <f>IF(ISBLANK(M225),"GEEN OP TE ROEPEN SE's",
"Aantekentaks oproeping "&amp;TEXT(M225,"#.##0")&amp;" SE's vergadering "&amp;IF(E6&lt;43221,"(79 F.W.)","(XX,170 WER)"))</f>
        <v>GEEN OP TE ROEPEN SE's</v>
      </c>
      <c r="E180" s="338"/>
      <c r="F180" s="338"/>
      <c r="G180" s="338"/>
      <c r="H180" s="338"/>
      <c r="I180" s="338"/>
      <c r="J180" s="339"/>
      <c r="K180" s="345"/>
      <c r="L180" s="346"/>
      <c r="M180" s="235"/>
      <c r="N180" s="236"/>
      <c r="O180" s="237"/>
      <c r="P180" s="62" t="s">
        <v>83</v>
      </c>
      <c r="R180" s="138" t="s">
        <v>7</v>
      </c>
      <c r="S180" s="164" t="s">
        <v>184</v>
      </c>
      <c r="T180" s="116"/>
    </row>
    <row r="181" spans="1:20" s="2" customFormat="1" ht="13.15" customHeight="1" x14ac:dyDescent="0.25">
      <c r="A181" s="34"/>
      <c r="B181" s="87" t="s">
        <v>79</v>
      </c>
      <c r="C181" s="88"/>
      <c r="D181" s="88"/>
      <c r="E181" s="89"/>
      <c r="F181" s="328">
        <f>SUMIFS(M158:M180,P158:P180,"&lt;&gt;x")</f>
        <v>0</v>
      </c>
      <c r="G181" s="329"/>
      <c r="H181" s="330"/>
      <c r="J181" s="60" t="s">
        <v>57</v>
      </c>
      <c r="K181" s="13"/>
      <c r="L181" s="13"/>
      <c r="M181" s="304">
        <f>SUM(M158:M180)</f>
        <v>0</v>
      </c>
      <c r="N181" s="304"/>
      <c r="O181" s="304"/>
      <c r="P181" s="14"/>
      <c r="R181" s="126"/>
      <c r="S181" s="164"/>
      <c r="T181" s="116"/>
    </row>
    <row r="182" spans="1:20" s="2" customFormat="1" ht="13.15" customHeight="1" x14ac:dyDescent="0.25">
      <c r="A182" s="34"/>
      <c r="B182" s="87" t="s">
        <v>80</v>
      </c>
      <c r="C182" s="88"/>
      <c r="D182" s="88"/>
      <c r="E182" s="89"/>
      <c r="F182" s="301">
        <f>SUMIFS(M158:M180,P158:P180,"=x")</f>
        <v>0</v>
      </c>
      <c r="G182" s="302"/>
      <c r="H182" s="303"/>
      <c r="J182" s="59"/>
      <c r="K182" s="30"/>
      <c r="L182" s="30"/>
      <c r="M182" s="30"/>
      <c r="N182" s="30"/>
      <c r="O182" s="30"/>
      <c r="P182" s="30"/>
      <c r="R182" s="117"/>
      <c r="S182" s="119"/>
      <c r="T182" s="116"/>
    </row>
    <row r="183" spans="1:20" s="2" customFormat="1" ht="13.15" customHeight="1" x14ac:dyDescent="0.25">
      <c r="A183" s="34"/>
      <c r="J183" s="59"/>
      <c r="K183" s="30"/>
      <c r="L183" s="30"/>
      <c r="M183" s="30"/>
      <c r="N183" s="30"/>
      <c r="O183" s="30"/>
      <c r="P183" s="30"/>
      <c r="Q183" s="29"/>
      <c r="R183" s="117"/>
      <c r="S183" s="119"/>
      <c r="T183" s="116"/>
    </row>
    <row r="184" spans="1:20" s="2" customFormat="1" ht="13.15" customHeight="1" x14ac:dyDescent="0.25">
      <c r="A184" s="34"/>
      <c r="B184" s="15" t="s">
        <v>95</v>
      </c>
      <c r="J184" s="59"/>
      <c r="K184" s="30"/>
      <c r="L184" s="30"/>
      <c r="M184" s="30"/>
      <c r="N184" s="30"/>
      <c r="O184" s="30"/>
      <c r="P184" s="30"/>
      <c r="Q184" s="29"/>
      <c r="R184" s="117"/>
      <c r="S184" s="119"/>
      <c r="T184" s="116"/>
    </row>
    <row r="185" spans="1:20" s="2" customFormat="1" ht="7.9" customHeight="1" x14ac:dyDescent="0.25">
      <c r="A185" s="34"/>
      <c r="J185" s="59"/>
      <c r="K185" s="30"/>
      <c r="L185" s="30"/>
      <c r="M185" s="30"/>
      <c r="N185" s="30"/>
      <c r="O185" s="30"/>
      <c r="P185" s="30"/>
      <c r="Q185" s="29"/>
      <c r="R185" s="117"/>
      <c r="S185" s="119"/>
      <c r="T185" s="116"/>
    </row>
    <row r="186" spans="1:20" s="2" customFormat="1" ht="13.15" customHeight="1" x14ac:dyDescent="0.25">
      <c r="A186" s="34"/>
      <c r="B186" s="340" t="s">
        <v>27</v>
      </c>
      <c r="C186" s="341"/>
      <c r="D186" s="341"/>
      <c r="E186" s="341"/>
      <c r="F186" s="341"/>
      <c r="G186" s="341"/>
      <c r="H186" s="342"/>
      <c r="I186" s="340" t="s">
        <v>84</v>
      </c>
      <c r="J186" s="342"/>
      <c r="K186" s="340" t="s">
        <v>28</v>
      </c>
      <c r="L186" s="342"/>
      <c r="M186" s="340" t="s">
        <v>29</v>
      </c>
      <c r="N186" s="341"/>
      <c r="O186" s="342"/>
      <c r="P186" s="65" t="s">
        <v>56</v>
      </c>
      <c r="Q186" s="29"/>
      <c r="R186" s="138" t="s">
        <v>7</v>
      </c>
      <c r="S186" s="124" t="s">
        <v>58</v>
      </c>
      <c r="T186" s="116"/>
    </row>
    <row r="187" spans="1:20" s="2" customFormat="1" ht="13.15" customHeight="1" x14ac:dyDescent="0.25">
      <c r="A187" s="34"/>
      <c r="B187" s="343"/>
      <c r="C187" s="343"/>
      <c r="D187" s="343"/>
      <c r="E187" s="343"/>
      <c r="F187" s="343"/>
      <c r="G187" s="343"/>
      <c r="H187" s="343"/>
      <c r="I187" s="344"/>
      <c r="J187" s="344"/>
      <c r="K187" s="206"/>
      <c r="L187" s="207"/>
      <c r="M187" s="208"/>
      <c r="N187" s="209"/>
      <c r="O187" s="210"/>
      <c r="P187" s="76"/>
      <c r="Q187" s="29"/>
      <c r="R187" s="117"/>
      <c r="S187" s="119"/>
      <c r="T187" s="116"/>
    </row>
    <row r="188" spans="1:20" s="2" customFormat="1" ht="13.15" customHeight="1" x14ac:dyDescent="0.25">
      <c r="A188" s="34"/>
      <c r="B188" s="187"/>
      <c r="C188" s="187"/>
      <c r="D188" s="187"/>
      <c r="E188" s="187"/>
      <c r="F188" s="187"/>
      <c r="G188" s="187"/>
      <c r="H188" s="187"/>
      <c r="I188" s="188"/>
      <c r="J188" s="188"/>
      <c r="K188" s="175"/>
      <c r="L188" s="176"/>
      <c r="M188" s="177"/>
      <c r="N188" s="178"/>
      <c r="O188" s="179"/>
      <c r="P188" s="74"/>
      <c r="Q188" s="29"/>
      <c r="R188" s="117"/>
      <c r="S188" s="119"/>
      <c r="T188" s="116"/>
    </row>
    <row r="189" spans="1:20" s="2" customFormat="1" ht="13.15" customHeight="1" x14ac:dyDescent="0.25">
      <c r="A189" s="34"/>
      <c r="B189" s="187"/>
      <c r="C189" s="187"/>
      <c r="D189" s="187"/>
      <c r="E189" s="187"/>
      <c r="F189" s="187"/>
      <c r="G189" s="187"/>
      <c r="H189" s="187"/>
      <c r="I189" s="188"/>
      <c r="J189" s="188"/>
      <c r="K189" s="175"/>
      <c r="L189" s="176"/>
      <c r="M189" s="177"/>
      <c r="N189" s="178"/>
      <c r="O189" s="179"/>
      <c r="P189" s="74"/>
      <c r="Q189" s="29"/>
      <c r="R189" s="117"/>
      <c r="S189" s="119"/>
      <c r="T189" s="116"/>
    </row>
    <row r="190" spans="1:20" s="2" customFormat="1" ht="13.15" customHeight="1" x14ac:dyDescent="0.25">
      <c r="A190" s="34"/>
      <c r="B190" s="187"/>
      <c r="C190" s="187"/>
      <c r="D190" s="187"/>
      <c r="E190" s="187"/>
      <c r="F190" s="187"/>
      <c r="G190" s="187"/>
      <c r="H190" s="187"/>
      <c r="I190" s="188"/>
      <c r="J190" s="188"/>
      <c r="K190" s="175"/>
      <c r="L190" s="176"/>
      <c r="M190" s="177"/>
      <c r="N190" s="178"/>
      <c r="O190" s="179"/>
      <c r="P190" s="74"/>
      <c r="Q190" s="29"/>
      <c r="R190" s="117"/>
      <c r="S190" s="119"/>
      <c r="T190" s="116"/>
    </row>
    <row r="191" spans="1:20" s="2" customFormat="1" ht="13.15" customHeight="1" x14ac:dyDescent="0.25">
      <c r="A191" s="34"/>
      <c r="B191" s="187"/>
      <c r="C191" s="187"/>
      <c r="D191" s="187"/>
      <c r="E191" s="187"/>
      <c r="F191" s="187"/>
      <c r="G191" s="187"/>
      <c r="H191" s="187"/>
      <c r="I191" s="188"/>
      <c r="J191" s="188"/>
      <c r="K191" s="175"/>
      <c r="L191" s="176"/>
      <c r="M191" s="177"/>
      <c r="N191" s="178"/>
      <c r="O191" s="179"/>
      <c r="P191" s="74"/>
      <c r="Q191" s="29"/>
      <c r="R191" s="117"/>
      <c r="S191" s="119"/>
      <c r="T191" s="116"/>
    </row>
    <row r="192" spans="1:20" s="2" customFormat="1" ht="13.15" customHeight="1" x14ac:dyDescent="0.25">
      <c r="A192" s="34"/>
      <c r="B192" s="187"/>
      <c r="C192" s="187"/>
      <c r="D192" s="187"/>
      <c r="E192" s="187"/>
      <c r="F192" s="187"/>
      <c r="G192" s="187"/>
      <c r="H192" s="187"/>
      <c r="I192" s="188"/>
      <c r="J192" s="188"/>
      <c r="K192" s="175"/>
      <c r="L192" s="176"/>
      <c r="M192" s="177"/>
      <c r="N192" s="178"/>
      <c r="O192" s="179"/>
      <c r="P192" s="74"/>
      <c r="Q192" s="29"/>
      <c r="R192" s="117"/>
      <c r="S192" s="119"/>
      <c r="T192" s="116"/>
    </row>
    <row r="193" spans="1:20" s="2" customFormat="1" ht="13.15" customHeight="1" x14ac:dyDescent="0.25">
      <c r="A193" s="34"/>
      <c r="B193" s="187"/>
      <c r="C193" s="187"/>
      <c r="D193" s="187"/>
      <c r="E193" s="187"/>
      <c r="F193" s="187"/>
      <c r="G193" s="187"/>
      <c r="H193" s="187"/>
      <c r="I193" s="188"/>
      <c r="J193" s="188"/>
      <c r="K193" s="175"/>
      <c r="L193" s="176"/>
      <c r="M193" s="177"/>
      <c r="N193" s="178"/>
      <c r="O193" s="179"/>
      <c r="P193" s="74"/>
      <c r="Q193" s="29"/>
      <c r="R193" s="117"/>
      <c r="S193" s="119"/>
      <c r="T193" s="116"/>
    </row>
    <row r="194" spans="1:20" s="2" customFormat="1" ht="13.15" customHeight="1" x14ac:dyDescent="0.25">
      <c r="A194" s="34"/>
      <c r="B194" s="187"/>
      <c r="C194" s="187"/>
      <c r="D194" s="187"/>
      <c r="E194" s="187"/>
      <c r="F194" s="187"/>
      <c r="G194" s="187"/>
      <c r="H194" s="187"/>
      <c r="I194" s="188"/>
      <c r="J194" s="188"/>
      <c r="K194" s="175"/>
      <c r="L194" s="176"/>
      <c r="M194" s="177"/>
      <c r="N194" s="178"/>
      <c r="O194" s="179"/>
      <c r="P194" s="74"/>
      <c r="Q194" s="29"/>
      <c r="R194" s="117"/>
      <c r="S194" s="119"/>
      <c r="T194" s="116"/>
    </row>
    <row r="195" spans="1:20" s="2" customFormat="1" ht="13.15" customHeight="1" x14ac:dyDescent="0.25">
      <c r="A195" s="34"/>
      <c r="B195" s="187"/>
      <c r="C195" s="187"/>
      <c r="D195" s="187"/>
      <c r="E195" s="187"/>
      <c r="F195" s="187"/>
      <c r="G195" s="187"/>
      <c r="H195" s="187"/>
      <c r="I195" s="188"/>
      <c r="J195" s="188"/>
      <c r="K195" s="175"/>
      <c r="L195" s="176"/>
      <c r="M195" s="177"/>
      <c r="N195" s="178"/>
      <c r="O195" s="179"/>
      <c r="P195" s="74"/>
      <c r="Q195" s="29"/>
      <c r="R195" s="117"/>
      <c r="S195" s="119"/>
      <c r="T195" s="116"/>
    </row>
    <row r="196" spans="1:20" s="2" customFormat="1" ht="13.15" customHeight="1" x14ac:dyDescent="0.25">
      <c r="A196" s="34"/>
      <c r="B196" s="187"/>
      <c r="C196" s="187"/>
      <c r="D196" s="187"/>
      <c r="E196" s="187"/>
      <c r="F196" s="187"/>
      <c r="G196" s="187"/>
      <c r="H196" s="187"/>
      <c r="I196" s="188"/>
      <c r="J196" s="188"/>
      <c r="K196" s="175"/>
      <c r="L196" s="176"/>
      <c r="M196" s="177"/>
      <c r="N196" s="178"/>
      <c r="O196" s="179"/>
      <c r="P196" s="74"/>
      <c r="Q196" s="29"/>
      <c r="R196" s="117"/>
      <c r="S196" s="119"/>
      <c r="T196" s="116"/>
    </row>
    <row r="197" spans="1:20" s="2" customFormat="1" ht="13.15" customHeight="1" x14ac:dyDescent="0.25">
      <c r="A197" s="34"/>
      <c r="B197" s="187"/>
      <c r="C197" s="187"/>
      <c r="D197" s="187"/>
      <c r="E197" s="187"/>
      <c r="F197" s="187"/>
      <c r="G197" s="187"/>
      <c r="H197" s="187"/>
      <c r="I197" s="188"/>
      <c r="J197" s="188"/>
      <c r="K197" s="175"/>
      <c r="L197" s="176"/>
      <c r="M197" s="177"/>
      <c r="N197" s="178"/>
      <c r="O197" s="179"/>
      <c r="P197" s="74"/>
      <c r="Q197" s="29"/>
      <c r="R197" s="117"/>
      <c r="S197" s="119"/>
      <c r="T197" s="116"/>
    </row>
    <row r="198" spans="1:20" s="2" customFormat="1" ht="13.15" customHeight="1" x14ac:dyDescent="0.25">
      <c r="A198" s="34"/>
      <c r="B198" s="187"/>
      <c r="C198" s="187"/>
      <c r="D198" s="187"/>
      <c r="E198" s="187"/>
      <c r="F198" s="187"/>
      <c r="G198" s="187"/>
      <c r="H198" s="187"/>
      <c r="I198" s="188"/>
      <c r="J198" s="188"/>
      <c r="K198" s="175"/>
      <c r="L198" s="176"/>
      <c r="M198" s="177"/>
      <c r="N198" s="178"/>
      <c r="O198" s="179"/>
      <c r="P198" s="74"/>
      <c r="Q198" s="29"/>
      <c r="R198" s="117"/>
      <c r="S198" s="119"/>
      <c r="T198" s="116"/>
    </row>
    <row r="199" spans="1:20" s="2" customFormat="1" ht="13.15" customHeight="1" x14ac:dyDescent="0.25">
      <c r="A199" s="34"/>
      <c r="B199" s="187"/>
      <c r="C199" s="187"/>
      <c r="D199" s="187"/>
      <c r="E199" s="187"/>
      <c r="F199" s="187"/>
      <c r="G199" s="187"/>
      <c r="H199" s="187"/>
      <c r="I199" s="188"/>
      <c r="J199" s="188"/>
      <c r="K199" s="175"/>
      <c r="L199" s="176"/>
      <c r="M199" s="177"/>
      <c r="N199" s="178"/>
      <c r="O199" s="179"/>
      <c r="P199" s="74"/>
      <c r="Q199" s="29"/>
      <c r="R199" s="117"/>
      <c r="S199" s="119"/>
      <c r="T199" s="116"/>
    </row>
    <row r="200" spans="1:20" s="2" customFormat="1" ht="13.15" customHeight="1" x14ac:dyDescent="0.25">
      <c r="A200" s="34"/>
      <c r="B200" s="187"/>
      <c r="C200" s="187"/>
      <c r="D200" s="187"/>
      <c r="E200" s="187"/>
      <c r="F200" s="187"/>
      <c r="G200" s="187"/>
      <c r="H200" s="187"/>
      <c r="I200" s="188"/>
      <c r="J200" s="188"/>
      <c r="K200" s="175"/>
      <c r="L200" s="176"/>
      <c r="M200" s="177"/>
      <c r="N200" s="178"/>
      <c r="O200" s="179"/>
      <c r="P200" s="74"/>
      <c r="Q200" s="29"/>
      <c r="R200" s="117"/>
      <c r="S200" s="119"/>
      <c r="T200" s="116"/>
    </row>
    <row r="201" spans="1:20" s="2" customFormat="1" ht="13.15" customHeight="1" x14ac:dyDescent="0.25">
      <c r="A201" s="34"/>
      <c r="B201" s="187"/>
      <c r="C201" s="187"/>
      <c r="D201" s="187"/>
      <c r="E201" s="187"/>
      <c r="F201" s="187"/>
      <c r="G201" s="187"/>
      <c r="H201" s="187"/>
      <c r="I201" s="188"/>
      <c r="J201" s="188"/>
      <c r="K201" s="175"/>
      <c r="L201" s="176"/>
      <c r="M201" s="177"/>
      <c r="N201" s="178"/>
      <c r="O201" s="179"/>
      <c r="P201" s="74"/>
      <c r="Q201" s="29"/>
      <c r="R201" s="117"/>
      <c r="S201" s="119"/>
      <c r="T201" s="116"/>
    </row>
    <row r="202" spans="1:20" s="2" customFormat="1" ht="13.15" customHeight="1" x14ac:dyDescent="0.25">
      <c r="A202" s="34"/>
      <c r="B202" s="187"/>
      <c r="C202" s="187"/>
      <c r="D202" s="187"/>
      <c r="E202" s="187"/>
      <c r="F202" s="187"/>
      <c r="G202" s="187"/>
      <c r="H202" s="187"/>
      <c r="I202" s="188"/>
      <c r="J202" s="188"/>
      <c r="K202" s="175"/>
      <c r="L202" s="176"/>
      <c r="M202" s="177"/>
      <c r="N202" s="178"/>
      <c r="O202" s="179"/>
      <c r="P202" s="74"/>
      <c r="Q202" s="29"/>
      <c r="R202" s="117"/>
      <c r="S202" s="119"/>
      <c r="T202" s="116"/>
    </row>
    <row r="203" spans="1:20" s="2" customFormat="1" ht="13.15" customHeight="1" x14ac:dyDescent="0.25">
      <c r="A203" s="34"/>
      <c r="B203" s="187"/>
      <c r="C203" s="187"/>
      <c r="D203" s="187"/>
      <c r="E203" s="187"/>
      <c r="F203" s="187"/>
      <c r="G203" s="187"/>
      <c r="H203" s="187"/>
      <c r="I203" s="188"/>
      <c r="J203" s="188"/>
      <c r="K203" s="175"/>
      <c r="L203" s="176"/>
      <c r="M203" s="177"/>
      <c r="N203" s="178"/>
      <c r="O203" s="179"/>
      <c r="P203" s="74"/>
      <c r="Q203" s="29"/>
      <c r="R203" s="117"/>
      <c r="S203" s="119"/>
      <c r="T203" s="116"/>
    </row>
    <row r="204" spans="1:20" s="2" customFormat="1" ht="13.15" customHeight="1" x14ac:dyDescent="0.25">
      <c r="A204" s="34"/>
      <c r="B204" s="187"/>
      <c r="C204" s="187"/>
      <c r="D204" s="187"/>
      <c r="E204" s="187"/>
      <c r="F204" s="187"/>
      <c r="G204" s="187"/>
      <c r="H204" s="187"/>
      <c r="I204" s="188"/>
      <c r="J204" s="188"/>
      <c r="K204" s="175"/>
      <c r="L204" s="176"/>
      <c r="M204" s="177"/>
      <c r="N204" s="178"/>
      <c r="O204" s="179"/>
      <c r="P204" s="74"/>
      <c r="Q204" s="29"/>
      <c r="R204" s="117"/>
      <c r="S204" s="119"/>
      <c r="T204" s="116"/>
    </row>
    <row r="205" spans="1:20" s="2" customFormat="1" ht="13.15" customHeight="1" x14ac:dyDescent="0.25">
      <c r="A205" s="34"/>
      <c r="B205" s="187"/>
      <c r="C205" s="187"/>
      <c r="D205" s="187"/>
      <c r="E205" s="187"/>
      <c r="F205" s="187"/>
      <c r="G205" s="187"/>
      <c r="H205" s="187"/>
      <c r="I205" s="188"/>
      <c r="J205" s="188"/>
      <c r="K205" s="175"/>
      <c r="L205" s="176"/>
      <c r="M205" s="177"/>
      <c r="N205" s="178"/>
      <c r="O205" s="179"/>
      <c r="P205" s="74"/>
      <c r="Q205" s="29"/>
      <c r="R205" s="117"/>
      <c r="S205" s="119"/>
      <c r="T205" s="116"/>
    </row>
    <row r="206" spans="1:20" s="2" customFormat="1" ht="13.15" customHeight="1" x14ac:dyDescent="0.25">
      <c r="A206" s="34"/>
      <c r="B206" s="187"/>
      <c r="C206" s="187"/>
      <c r="D206" s="187"/>
      <c r="E206" s="187"/>
      <c r="F206" s="187"/>
      <c r="G206" s="187"/>
      <c r="H206" s="187"/>
      <c r="I206" s="188"/>
      <c r="J206" s="188"/>
      <c r="K206" s="175"/>
      <c r="L206" s="176"/>
      <c r="M206" s="177"/>
      <c r="N206" s="178"/>
      <c r="O206" s="179"/>
      <c r="P206" s="74"/>
      <c r="Q206" s="29"/>
      <c r="R206" s="117"/>
      <c r="S206" s="119"/>
      <c r="T206" s="116"/>
    </row>
    <row r="207" spans="1:20" s="2" customFormat="1" ht="13.15" customHeight="1" x14ac:dyDescent="0.25">
      <c r="A207" s="34"/>
      <c r="B207" s="187"/>
      <c r="C207" s="187"/>
      <c r="D207" s="187"/>
      <c r="E207" s="187"/>
      <c r="F207" s="187"/>
      <c r="G207" s="187"/>
      <c r="H207" s="187"/>
      <c r="I207" s="188"/>
      <c r="J207" s="188"/>
      <c r="K207" s="175"/>
      <c r="L207" s="176"/>
      <c r="M207" s="177"/>
      <c r="N207" s="178"/>
      <c r="O207" s="179"/>
      <c r="P207" s="74"/>
      <c r="Q207" s="29"/>
      <c r="R207" s="117"/>
      <c r="S207" s="119"/>
      <c r="T207" s="116"/>
    </row>
    <row r="208" spans="1:20" s="2" customFormat="1" ht="13.15" customHeight="1" x14ac:dyDescent="0.25">
      <c r="A208" s="34"/>
      <c r="B208" s="294"/>
      <c r="C208" s="295"/>
      <c r="D208" s="295"/>
      <c r="E208" s="295"/>
      <c r="F208" s="295"/>
      <c r="G208" s="295"/>
      <c r="H208" s="296"/>
      <c r="I208" s="66"/>
      <c r="J208" s="67"/>
      <c r="K208" s="297"/>
      <c r="L208" s="234"/>
      <c r="M208" s="235"/>
      <c r="N208" s="236"/>
      <c r="O208" s="237"/>
      <c r="P208" s="75"/>
      <c r="Q208" s="29"/>
      <c r="R208" s="117"/>
      <c r="S208" s="119"/>
      <c r="T208" s="116"/>
    </row>
    <row r="209" spans="1:20" s="2" customFormat="1" ht="13.15" customHeight="1" x14ac:dyDescent="0.25">
      <c r="A209" s="34"/>
      <c r="B209" s="87" t="s">
        <v>79</v>
      </c>
      <c r="C209" s="88"/>
      <c r="D209" s="88"/>
      <c r="E209" s="89"/>
      <c r="F209" s="301">
        <f>SUMIFS(M187:M208,P187:P208,"&lt;&gt;x")</f>
        <v>0</v>
      </c>
      <c r="G209" s="302"/>
      <c r="H209" s="303"/>
      <c r="J209" s="60" t="s">
        <v>85</v>
      </c>
      <c r="K209" s="18"/>
      <c r="L209" s="18"/>
      <c r="M209" s="353">
        <f>SUM(M187:M208)</f>
        <v>0</v>
      </c>
      <c r="N209" s="353"/>
      <c r="O209" s="353"/>
      <c r="P209" s="28"/>
      <c r="Q209" s="29"/>
      <c r="R209" s="117"/>
      <c r="S209" s="119"/>
      <c r="T209" s="116"/>
    </row>
    <row r="210" spans="1:20" s="2" customFormat="1" ht="13.15" customHeight="1" x14ac:dyDescent="0.25">
      <c r="A210" s="34"/>
      <c r="B210" s="87" t="s">
        <v>80</v>
      </c>
      <c r="C210" s="88"/>
      <c r="D210" s="88"/>
      <c r="E210" s="89"/>
      <c r="F210" s="301">
        <f>SUMIFS(M187:M208,P187:P208,"=x")</f>
        <v>0</v>
      </c>
      <c r="G210" s="302"/>
      <c r="H210" s="303"/>
      <c r="J210" s="15"/>
      <c r="K210" s="15"/>
      <c r="L210" s="15"/>
      <c r="M210" s="15"/>
      <c r="N210" s="16"/>
      <c r="O210" s="17"/>
      <c r="P210" s="17"/>
      <c r="Q210" s="29"/>
      <c r="R210" s="117"/>
      <c r="S210" s="119"/>
      <c r="T210" s="116"/>
    </row>
    <row r="211" spans="1:20" s="2" customFormat="1" ht="13.9" customHeight="1" x14ac:dyDescent="0.25">
      <c r="A211" s="34"/>
      <c r="J211" s="59"/>
      <c r="K211" s="30"/>
      <c r="L211" s="30"/>
      <c r="M211" s="30"/>
      <c r="N211" s="30"/>
      <c r="O211" s="30"/>
      <c r="P211" s="30"/>
      <c r="Q211" s="29"/>
      <c r="R211" s="117"/>
      <c r="S211" s="119"/>
      <c r="T211" s="116"/>
    </row>
    <row r="212" spans="1:20" s="2" customFormat="1" ht="13.9" customHeight="1" x14ac:dyDescent="0.25">
      <c r="A212" s="34" t="str">
        <f>IF(ISBLANK(N212),"►","")</f>
        <v>►</v>
      </c>
      <c r="B212" s="15" t="s">
        <v>96</v>
      </c>
      <c r="J212" s="59"/>
      <c r="K212" s="114" t="str">
        <f>IF(COUNTIF(A211:A221,"►")&gt;0,"û","")</f>
        <v>û</v>
      </c>
      <c r="L212" s="30"/>
      <c r="M212" s="30"/>
      <c r="N212" s="230"/>
      <c r="O212" s="230"/>
      <c r="P212" s="230"/>
      <c r="Q212" s="29"/>
      <c r="R212" s="138" t="s">
        <v>7</v>
      </c>
      <c r="S212" s="164" t="s">
        <v>185</v>
      </c>
      <c r="T212" s="116"/>
    </row>
    <row r="213" spans="1:20" s="2" customFormat="1" ht="13.9" customHeight="1" x14ac:dyDescent="0.25">
      <c r="A213" s="34"/>
      <c r="J213" s="59"/>
      <c r="K213" s="30"/>
      <c r="L213" s="30"/>
      <c r="M213" s="30"/>
      <c r="N213" s="30"/>
      <c r="O213" s="30"/>
      <c r="P213" s="30"/>
      <c r="Q213" s="29"/>
      <c r="R213" s="126"/>
      <c r="S213" s="164"/>
      <c r="T213" s="116"/>
    </row>
    <row r="214" spans="1:20" s="2" customFormat="1" ht="13.9" customHeight="1" x14ac:dyDescent="0.25">
      <c r="A214" s="34"/>
      <c r="B214" s="229" t="str">
        <f>IF(ISBLANK(N212),"Vul in cel N213 de gevraagde gegevens in.",IF(N212="NEEN","De curator maakt geen toepassing van artikel 7, § 3 van het K.B. van 26 april 2018.","De curator verzoekt de rechtbank om machtiging om de kosten, andere dan deze bedoel in artikel 7, §§ 1 en 2 van het K.B. van 26 april 2018, ten laste van de boedel te mogen leggen"&amp;" op grond van de argumenten uiteengezet en gemotiveerd in de nota gehecht aan huidig verzoekschrift en er deel van uitmakend."))</f>
        <v>Vul in cel N213 de gevraagde gegevens in.</v>
      </c>
      <c r="C214" s="229"/>
      <c r="D214" s="229"/>
      <c r="E214" s="229"/>
      <c r="F214" s="229"/>
      <c r="G214" s="229"/>
      <c r="H214" s="229"/>
      <c r="I214" s="229"/>
      <c r="J214" s="229"/>
      <c r="K214" s="229"/>
      <c r="L214" s="229"/>
      <c r="M214" s="229"/>
      <c r="N214" s="229"/>
      <c r="O214" s="229"/>
      <c r="P214" s="229"/>
      <c r="Q214" s="29"/>
      <c r="R214" s="117"/>
      <c r="S214" s="119"/>
      <c r="T214" s="116"/>
    </row>
    <row r="215" spans="1:20" s="2" customFormat="1" ht="13.9" customHeight="1" x14ac:dyDescent="0.25">
      <c r="A215" s="34"/>
      <c r="B215" s="229"/>
      <c r="C215" s="229"/>
      <c r="D215" s="229"/>
      <c r="E215" s="229"/>
      <c r="F215" s="229"/>
      <c r="G215" s="229"/>
      <c r="H215" s="229"/>
      <c r="I215" s="229"/>
      <c r="J215" s="229"/>
      <c r="K215" s="229"/>
      <c r="L215" s="229"/>
      <c r="M215" s="229"/>
      <c r="N215" s="229"/>
      <c r="O215" s="229"/>
      <c r="P215" s="229"/>
      <c r="Q215" s="29"/>
      <c r="R215" s="117"/>
      <c r="S215" s="119"/>
      <c r="T215" s="116"/>
    </row>
    <row r="216" spans="1:20" s="2" customFormat="1" ht="13.9" customHeight="1" x14ac:dyDescent="0.25">
      <c r="A216" s="34"/>
      <c r="B216" s="229"/>
      <c r="C216" s="229"/>
      <c r="D216" s="229"/>
      <c r="E216" s="229"/>
      <c r="F216" s="229"/>
      <c r="G216" s="229"/>
      <c r="H216" s="229"/>
      <c r="I216" s="229"/>
      <c r="J216" s="229"/>
      <c r="K216" s="229"/>
      <c r="L216" s="229"/>
      <c r="M216" s="229"/>
      <c r="N216" s="229"/>
      <c r="O216" s="229"/>
      <c r="P216" s="229"/>
      <c r="Q216" s="29"/>
      <c r="R216" s="117"/>
      <c r="S216" s="119"/>
      <c r="T216" s="116"/>
    </row>
    <row r="217" spans="1:20" s="2" customFormat="1" ht="13.9" customHeight="1" x14ac:dyDescent="0.25">
      <c r="A217" s="34"/>
      <c r="J217" s="59"/>
      <c r="K217" s="30"/>
      <c r="L217" s="30"/>
      <c r="M217" s="30"/>
      <c r="N217" s="30"/>
      <c r="O217" s="30"/>
      <c r="P217" s="30"/>
      <c r="Q217" s="29"/>
      <c r="R217" s="117"/>
      <c r="S217" s="119"/>
      <c r="T217" s="116"/>
    </row>
    <row r="218" spans="1:20" s="2" customFormat="1" ht="13.9" customHeight="1" x14ac:dyDescent="0.25">
      <c r="A218" s="34" t="str">
        <f>IF(N212="JA",IF(ISBLANK(N218),"►",""),IF(ISBLANK(N218),"","►"))</f>
        <v/>
      </c>
      <c r="B218" s="192" t="str">
        <f>IF(ISBLANK(N212),"-",IF(N212="NEEN","","De curator stelt voor de bijkomende kosten te bepalen op:"))</f>
        <v>-</v>
      </c>
      <c r="C218" s="192"/>
      <c r="D218" s="192"/>
      <c r="E218" s="192"/>
      <c r="F218" s="192"/>
      <c r="G218" s="192"/>
      <c r="H218" s="192"/>
      <c r="I218" s="192"/>
      <c r="J218" s="192"/>
      <c r="K218" s="192"/>
      <c r="L218" s="192"/>
      <c r="M218" s="34"/>
      <c r="N218" s="352"/>
      <c r="O218" s="352"/>
      <c r="P218" s="352"/>
      <c r="Q218" s="29"/>
      <c r="R218" s="117"/>
      <c r="S218" s="119"/>
      <c r="T218" s="116"/>
    </row>
    <row r="219" spans="1:20" s="2" customFormat="1" ht="13.9" customHeight="1" x14ac:dyDescent="0.25">
      <c r="A219" s="34"/>
      <c r="J219" s="59"/>
      <c r="K219" s="30"/>
      <c r="L219" s="30"/>
      <c r="M219" s="30"/>
      <c r="N219" s="30"/>
      <c r="O219" s="30"/>
      <c r="P219" s="30"/>
      <c r="Q219" s="29"/>
      <c r="R219" s="117"/>
      <c r="S219" s="119"/>
      <c r="T219" s="116"/>
    </row>
    <row r="220" spans="1:20" s="2" customFormat="1" ht="13.9" customHeight="1" x14ac:dyDescent="0.25">
      <c r="A220" s="34"/>
      <c r="J220" s="59"/>
      <c r="K220" s="30"/>
      <c r="L220" s="30"/>
      <c r="M220" s="30"/>
      <c r="N220" s="30"/>
      <c r="O220" s="30"/>
      <c r="P220" s="30"/>
      <c r="Q220" s="29"/>
      <c r="R220" s="117"/>
      <c r="S220" s="119"/>
      <c r="T220" s="116"/>
    </row>
    <row r="221" spans="1:20" s="2" customFormat="1" ht="13.9" customHeight="1" x14ac:dyDescent="0.25">
      <c r="A221" s="34"/>
      <c r="R221" s="117"/>
      <c r="S221" s="119"/>
      <c r="T221" s="116"/>
    </row>
    <row r="222" spans="1:20" s="2" customFormat="1" ht="13.9" customHeight="1" x14ac:dyDescent="0.25">
      <c r="A222" s="34"/>
      <c r="B222" s="18" t="s">
        <v>62</v>
      </c>
      <c r="C222" s="18"/>
      <c r="D222" s="18"/>
      <c r="E222" s="18"/>
      <c r="F222" s="18"/>
      <c r="G222" s="18"/>
      <c r="H222" s="18"/>
      <c r="I222" s="18"/>
      <c r="J222" s="18"/>
      <c r="K222" s="18"/>
      <c r="L222" s="18"/>
      <c r="M222" s="18"/>
      <c r="N222" s="18"/>
      <c r="O222" s="18"/>
      <c r="P222" s="102" t="str">
        <f>IF(COUNTIF(A224:A233,"►")&gt;0,"û","")</f>
        <v>û</v>
      </c>
      <c r="R222" s="117"/>
      <c r="S222" s="119"/>
      <c r="T222" s="116"/>
    </row>
    <row r="223" spans="1:20" s="2" customFormat="1" ht="13.9" customHeight="1" x14ac:dyDescent="0.25">
      <c r="A223" s="34"/>
      <c r="R223" s="117"/>
      <c r="S223" s="119"/>
      <c r="T223" s="116"/>
    </row>
    <row r="224" spans="1:20" s="2" customFormat="1" ht="13.9" customHeight="1" x14ac:dyDescent="0.25">
      <c r="A224" s="34"/>
      <c r="B224" s="2" t="s">
        <v>63</v>
      </c>
      <c r="R224" s="117"/>
      <c r="S224" s="119"/>
      <c r="T224" s="116"/>
    </row>
    <row r="225" spans="1:20" s="2" customFormat="1" ht="13.9" customHeight="1" x14ac:dyDescent="0.25">
      <c r="A225" s="34" t="str">
        <f>IF(ISBLANK(M225),"►","")</f>
        <v>►</v>
      </c>
      <c r="D225" s="2" t="s">
        <v>75</v>
      </c>
      <c r="M225" s="184"/>
      <c r="N225" s="185"/>
      <c r="O225" s="185"/>
      <c r="P225" s="186"/>
      <c r="R225" s="117"/>
      <c r="S225" s="119"/>
      <c r="T225" s="116"/>
    </row>
    <row r="226" spans="1:20" s="2" customFormat="1" ht="13.9" customHeight="1" x14ac:dyDescent="0.25">
      <c r="A226" s="34"/>
      <c r="R226" s="117"/>
      <c r="S226" s="119"/>
      <c r="T226" s="116"/>
    </row>
    <row r="227" spans="1:20" s="2" customFormat="1" ht="13.9" customHeight="1" x14ac:dyDescent="0.25">
      <c r="A227" s="34" t="str">
        <f>IF(ISBLANK(M227),"►","")</f>
        <v>►</v>
      </c>
      <c r="D227" s="2" t="s">
        <v>64</v>
      </c>
      <c r="M227" s="181"/>
      <c r="N227" s="182"/>
      <c r="O227" s="182"/>
      <c r="P227" s="183"/>
      <c r="R227" s="117"/>
      <c r="S227" s="119"/>
      <c r="T227" s="116"/>
    </row>
    <row r="228" spans="1:20" s="2" customFormat="1" ht="13.9" customHeight="1" x14ac:dyDescent="0.25">
      <c r="A228" s="34" t="str">
        <f>IF(ISBLANK(M228),"►","")</f>
        <v>►</v>
      </c>
      <c r="D228" s="2" t="s">
        <v>65</v>
      </c>
      <c r="M228" s="193"/>
      <c r="N228" s="194"/>
      <c r="O228" s="194"/>
      <c r="P228" s="195"/>
      <c r="R228" s="117"/>
      <c r="S228" s="119"/>
      <c r="T228" s="116"/>
    </row>
    <row r="229" spans="1:20" s="2" customFormat="1" ht="13.9" customHeight="1" x14ac:dyDescent="0.25">
      <c r="A229" s="34"/>
      <c r="M229" s="180">
        <f>SUM(M227:M228)</f>
        <v>0</v>
      </c>
      <c r="N229" s="180"/>
      <c r="O229" s="180"/>
      <c r="P229" s="180"/>
      <c r="R229" s="117"/>
      <c r="S229" s="119"/>
      <c r="T229" s="116"/>
    </row>
    <row r="230" spans="1:20" s="2" customFormat="1" ht="13.9" customHeight="1" x14ac:dyDescent="0.25">
      <c r="A230" s="34" t="str">
        <f>IF(ISBLANK(M230),"►","")</f>
        <v>►</v>
      </c>
      <c r="D230" s="2" t="s">
        <v>66</v>
      </c>
      <c r="M230" s="181"/>
      <c r="N230" s="182"/>
      <c r="O230" s="182"/>
      <c r="P230" s="183"/>
      <c r="R230" s="117"/>
      <c r="S230" s="119"/>
      <c r="T230" s="116"/>
    </row>
    <row r="231" spans="1:20" s="2" customFormat="1" ht="13.9" customHeight="1" x14ac:dyDescent="0.25">
      <c r="A231" s="34" t="str">
        <f>IF(ISBLANK(M231),"►","")</f>
        <v>►</v>
      </c>
      <c r="D231" s="2" t="s">
        <v>67</v>
      </c>
      <c r="M231" s="181"/>
      <c r="N231" s="182"/>
      <c r="O231" s="182"/>
      <c r="P231" s="183"/>
      <c r="R231" s="117"/>
      <c r="S231" s="119"/>
      <c r="T231" s="116"/>
    </row>
    <row r="232" spans="1:20" s="2" customFormat="1" ht="13.9" customHeight="1" x14ac:dyDescent="0.25">
      <c r="A232" s="34"/>
      <c r="R232" s="117"/>
      <c r="S232" s="119"/>
      <c r="T232" s="116"/>
    </row>
    <row r="233" spans="1:20" s="2" customFormat="1" ht="13.9" customHeight="1" x14ac:dyDescent="0.25">
      <c r="A233" s="34"/>
      <c r="R233" s="117"/>
      <c r="S233" s="119"/>
      <c r="T233" s="116"/>
    </row>
    <row r="234" spans="1:20" s="2" customFormat="1" ht="13.9" customHeight="1" x14ac:dyDescent="0.25">
      <c r="A234" s="34"/>
      <c r="R234" s="117"/>
      <c r="S234" s="119"/>
      <c r="T234" s="116"/>
    </row>
    <row r="235" spans="1:20" s="2" customFormat="1" ht="13.9" customHeight="1" x14ac:dyDescent="0.25">
      <c r="A235" s="34"/>
      <c r="B235" s="18" t="s">
        <v>61</v>
      </c>
      <c r="C235" s="46"/>
      <c r="D235" s="46"/>
      <c r="E235" s="46"/>
      <c r="F235" s="46"/>
      <c r="G235" s="46"/>
      <c r="H235" s="46"/>
      <c r="I235" s="46"/>
      <c r="J235" s="46"/>
      <c r="K235" s="46"/>
      <c r="L235" s="46"/>
      <c r="M235" s="46"/>
      <c r="N235" s="46"/>
      <c r="O235" s="46"/>
      <c r="P235" s="46"/>
      <c r="R235" s="117"/>
      <c r="S235" s="119"/>
      <c r="T235" s="116"/>
    </row>
    <row r="236" spans="1:20" s="2" customFormat="1" ht="13.9" customHeight="1" x14ac:dyDescent="0.25">
      <c r="A236" s="34"/>
      <c r="R236" s="117"/>
      <c r="S236" s="119"/>
      <c r="T236" s="116"/>
    </row>
    <row r="237" spans="1:20" s="2" customFormat="1" ht="13.9" customHeight="1" x14ac:dyDescent="0.25">
      <c r="A237" s="34"/>
      <c r="B237" s="77" t="s">
        <v>40</v>
      </c>
      <c r="C237" s="47" t="s">
        <v>27</v>
      </c>
      <c r="D237" s="79"/>
      <c r="E237" s="79"/>
      <c r="F237" s="79"/>
      <c r="G237" s="79"/>
      <c r="H237" s="79"/>
      <c r="I237" s="79"/>
      <c r="J237" s="79"/>
      <c r="K237" s="79"/>
      <c r="L237" s="79"/>
      <c r="M237" s="79"/>
      <c r="N237" s="79"/>
      <c r="O237" s="79"/>
      <c r="P237" s="80"/>
      <c r="R237" s="117"/>
      <c r="S237" s="119"/>
      <c r="T237" s="116"/>
    </row>
    <row r="238" spans="1:20" s="2" customFormat="1" ht="13.9" customHeight="1" x14ac:dyDescent="0.25">
      <c r="A238" s="34"/>
      <c r="B238" s="48">
        <v>1</v>
      </c>
      <c r="C238" s="83" t="s">
        <v>42</v>
      </c>
      <c r="D238" s="83"/>
      <c r="E238" s="83"/>
      <c r="F238" s="83"/>
      <c r="G238" s="83"/>
      <c r="H238" s="83"/>
      <c r="I238" s="83"/>
      <c r="J238" s="83"/>
      <c r="K238" s="83"/>
      <c r="L238" s="83"/>
      <c r="M238" s="83"/>
      <c r="N238" s="83"/>
      <c r="O238" s="83"/>
      <c r="P238" s="49"/>
      <c r="R238" s="138" t="s">
        <v>7</v>
      </c>
      <c r="S238" s="124" t="s">
        <v>50</v>
      </c>
      <c r="T238" s="116"/>
    </row>
    <row r="239" spans="1:20" s="2" customFormat="1" ht="13.9" customHeight="1" x14ac:dyDescent="0.25">
      <c r="A239" s="34"/>
      <c r="B239" s="50">
        <v>2</v>
      </c>
      <c r="C239" s="41" t="s">
        <v>41</v>
      </c>
      <c r="D239" s="41"/>
      <c r="E239" s="41"/>
      <c r="F239" s="41"/>
      <c r="G239" s="41"/>
      <c r="H239" s="41"/>
      <c r="I239" s="41"/>
      <c r="J239" s="41"/>
      <c r="K239" s="41"/>
      <c r="L239" s="41"/>
      <c r="M239" s="41"/>
      <c r="N239" s="41"/>
      <c r="O239" s="41"/>
      <c r="P239" s="51"/>
      <c r="R239" s="126"/>
      <c r="S239" s="124"/>
      <c r="T239" s="116"/>
    </row>
    <row r="240" spans="1:20" s="2" customFormat="1" ht="13.9" customHeight="1" x14ac:dyDescent="0.25">
      <c r="A240" s="34"/>
      <c r="B240" s="50">
        <v>3</v>
      </c>
      <c r="C240" s="41" t="s">
        <v>43</v>
      </c>
      <c r="D240" s="41"/>
      <c r="E240" s="41"/>
      <c r="F240" s="41"/>
      <c r="G240" s="41"/>
      <c r="H240" s="41"/>
      <c r="I240" s="41"/>
      <c r="J240" s="41"/>
      <c r="K240" s="41"/>
      <c r="L240" s="41"/>
      <c r="M240" s="41"/>
      <c r="N240" s="41"/>
      <c r="O240" s="41"/>
      <c r="P240" s="51"/>
      <c r="R240" s="117"/>
      <c r="S240" s="119"/>
      <c r="T240" s="116"/>
    </row>
    <row r="241" spans="1:20" s="2" customFormat="1" ht="13.9" customHeight="1" x14ac:dyDescent="0.25">
      <c r="A241" s="34"/>
      <c r="B241" s="52"/>
      <c r="C241" s="53" t="s">
        <v>44</v>
      </c>
      <c r="D241" s="53"/>
      <c r="E241" s="53"/>
      <c r="F241" s="53"/>
      <c r="G241" s="53"/>
      <c r="H241" s="53"/>
      <c r="I241" s="53"/>
      <c r="J241" s="53"/>
      <c r="K241" s="53"/>
      <c r="L241" s="53"/>
      <c r="M241" s="53"/>
      <c r="N241" s="53"/>
      <c r="O241" s="53"/>
      <c r="P241" s="51"/>
      <c r="R241" s="138" t="s">
        <v>7</v>
      </c>
      <c r="S241" s="124" t="s">
        <v>60</v>
      </c>
      <c r="T241" s="116"/>
    </row>
    <row r="242" spans="1:20" s="2" customFormat="1" ht="13.9" customHeight="1" x14ac:dyDescent="0.25">
      <c r="A242" s="34"/>
      <c r="B242" s="52"/>
      <c r="C242" s="53" t="s">
        <v>45</v>
      </c>
      <c r="D242" s="53"/>
      <c r="E242" s="53"/>
      <c r="F242" s="53"/>
      <c r="G242" s="53"/>
      <c r="H242" s="53"/>
      <c r="I242" s="53"/>
      <c r="J242" s="53"/>
      <c r="K242" s="53"/>
      <c r="L242" s="53"/>
      <c r="M242" s="53"/>
      <c r="N242" s="53"/>
      <c r="O242" s="53"/>
      <c r="P242" s="51"/>
      <c r="R242" s="126"/>
      <c r="S242" s="124" t="s">
        <v>99</v>
      </c>
      <c r="T242" s="116"/>
    </row>
    <row r="243" spans="1:20" s="2" customFormat="1" ht="13.9" customHeight="1" x14ac:dyDescent="0.25">
      <c r="A243" s="34"/>
      <c r="B243" s="52"/>
      <c r="C243" s="53" t="s">
        <v>49</v>
      </c>
      <c r="D243" s="53"/>
      <c r="E243" s="53"/>
      <c r="F243" s="53"/>
      <c r="G243" s="53"/>
      <c r="H243" s="53"/>
      <c r="I243" s="53"/>
      <c r="J243" s="53"/>
      <c r="K243" s="53"/>
      <c r="L243" s="53"/>
      <c r="M243" s="53"/>
      <c r="N243" s="53"/>
      <c r="O243" s="53"/>
      <c r="P243" s="51"/>
      <c r="R243" s="117"/>
      <c r="S243" s="119"/>
      <c r="T243" s="116"/>
    </row>
    <row r="244" spans="1:20" s="2" customFormat="1" ht="13.9" customHeight="1" x14ac:dyDescent="0.25">
      <c r="A244" s="34"/>
      <c r="B244" s="52"/>
      <c r="C244" s="53" t="s">
        <v>46</v>
      </c>
      <c r="D244" s="53"/>
      <c r="E244" s="53"/>
      <c r="F244" s="53"/>
      <c r="G244" s="53"/>
      <c r="H244" s="53"/>
      <c r="I244" s="53"/>
      <c r="J244" s="53"/>
      <c r="K244" s="53"/>
      <c r="L244" s="53"/>
      <c r="M244" s="53"/>
      <c r="N244" s="53"/>
      <c r="O244" s="53"/>
      <c r="P244" s="51"/>
      <c r="R244" s="117"/>
      <c r="S244" s="119"/>
      <c r="T244" s="116"/>
    </row>
    <row r="245" spans="1:20" s="2" customFormat="1" ht="13.9" customHeight="1" x14ac:dyDescent="0.25">
      <c r="A245" s="34"/>
      <c r="B245" s="52"/>
      <c r="C245" s="53" t="s">
        <v>47</v>
      </c>
      <c r="D245" s="53"/>
      <c r="E245" s="53"/>
      <c r="F245" s="53"/>
      <c r="G245" s="53"/>
      <c r="H245" s="53"/>
      <c r="I245" s="53"/>
      <c r="J245" s="53"/>
      <c r="K245" s="53"/>
      <c r="L245" s="53"/>
      <c r="M245" s="53"/>
      <c r="N245" s="53"/>
      <c r="O245" s="53"/>
      <c r="P245" s="51"/>
      <c r="R245" s="117"/>
      <c r="S245" s="119"/>
      <c r="T245" s="116"/>
    </row>
    <row r="246" spans="1:20" s="2" customFormat="1" ht="13.9" customHeight="1" x14ac:dyDescent="0.25">
      <c r="A246" s="34"/>
      <c r="B246" s="52"/>
      <c r="C246" s="53" t="s">
        <v>48</v>
      </c>
      <c r="D246" s="53"/>
      <c r="E246" s="53"/>
      <c r="F246" s="53"/>
      <c r="G246" s="53"/>
      <c r="H246" s="53"/>
      <c r="I246" s="53"/>
      <c r="J246" s="53"/>
      <c r="K246" s="53"/>
      <c r="L246" s="53"/>
      <c r="M246" s="53"/>
      <c r="N246" s="53"/>
      <c r="O246" s="53"/>
      <c r="P246" s="51"/>
      <c r="R246" s="117"/>
      <c r="S246" s="119"/>
      <c r="T246" s="116"/>
    </row>
    <row r="247" spans="1:20" s="2" customFormat="1" ht="13.9" customHeight="1" x14ac:dyDescent="0.25">
      <c r="A247" s="34"/>
      <c r="B247" s="52"/>
      <c r="C247" s="165"/>
      <c r="D247" s="166"/>
      <c r="E247" s="166"/>
      <c r="F247" s="166"/>
      <c r="G247" s="166"/>
      <c r="H247" s="166"/>
      <c r="I247" s="166"/>
      <c r="J247" s="166"/>
      <c r="K247" s="166"/>
      <c r="L247" s="166"/>
      <c r="M247" s="166"/>
      <c r="N247" s="166"/>
      <c r="O247" s="167"/>
      <c r="P247" s="51"/>
      <c r="R247" s="138" t="s">
        <v>7</v>
      </c>
      <c r="S247" s="124" t="s">
        <v>51</v>
      </c>
      <c r="T247" s="116"/>
    </row>
    <row r="248" spans="1:20" s="2" customFormat="1" ht="13.9" customHeight="1" x14ac:dyDescent="0.25">
      <c r="A248" s="34"/>
      <c r="B248" s="52"/>
      <c r="C248" s="165"/>
      <c r="D248" s="166"/>
      <c r="E248" s="166"/>
      <c r="F248" s="166"/>
      <c r="G248" s="166"/>
      <c r="H248" s="166"/>
      <c r="I248" s="166"/>
      <c r="J248" s="166"/>
      <c r="K248" s="166"/>
      <c r="L248" s="166"/>
      <c r="M248" s="166"/>
      <c r="N248" s="166"/>
      <c r="O248" s="167"/>
      <c r="P248" s="51"/>
      <c r="R248" s="117"/>
      <c r="S248" s="119"/>
      <c r="T248" s="116"/>
    </row>
    <row r="249" spans="1:20" s="2" customFormat="1" ht="13.9" customHeight="1" x14ac:dyDescent="0.25">
      <c r="A249" s="34"/>
      <c r="B249" s="52"/>
      <c r="C249" s="165"/>
      <c r="D249" s="166"/>
      <c r="E249" s="166"/>
      <c r="F249" s="166"/>
      <c r="G249" s="166"/>
      <c r="H249" s="166"/>
      <c r="I249" s="166"/>
      <c r="J249" s="166"/>
      <c r="K249" s="166"/>
      <c r="L249" s="166"/>
      <c r="M249" s="166"/>
      <c r="N249" s="166"/>
      <c r="O249" s="167"/>
      <c r="P249" s="51"/>
      <c r="R249" s="117"/>
      <c r="S249" s="119"/>
      <c r="T249" s="116"/>
    </row>
    <row r="250" spans="1:20" s="2" customFormat="1" ht="13.9" customHeight="1" x14ac:dyDescent="0.25">
      <c r="A250" s="34"/>
      <c r="B250" s="52"/>
      <c r="C250" s="165"/>
      <c r="D250" s="166"/>
      <c r="E250" s="166"/>
      <c r="F250" s="166"/>
      <c r="G250" s="166"/>
      <c r="H250" s="166"/>
      <c r="I250" s="166"/>
      <c r="J250" s="166"/>
      <c r="K250" s="166"/>
      <c r="L250" s="166"/>
      <c r="M250" s="166"/>
      <c r="N250" s="166"/>
      <c r="O250" s="167"/>
      <c r="P250" s="51"/>
      <c r="R250" s="117"/>
      <c r="S250" s="119"/>
      <c r="T250" s="116"/>
    </row>
    <row r="251" spans="1:20" s="2" customFormat="1" ht="13.9" customHeight="1" x14ac:dyDescent="0.25">
      <c r="A251" s="34"/>
      <c r="B251" s="52"/>
      <c r="C251" s="165"/>
      <c r="D251" s="166"/>
      <c r="E251" s="166"/>
      <c r="F251" s="166"/>
      <c r="G251" s="166"/>
      <c r="H251" s="166"/>
      <c r="I251" s="166"/>
      <c r="J251" s="166"/>
      <c r="K251" s="166"/>
      <c r="L251" s="166"/>
      <c r="M251" s="166"/>
      <c r="N251" s="166"/>
      <c r="O251" s="167"/>
      <c r="P251" s="51"/>
      <c r="R251" s="117"/>
      <c r="S251" s="119"/>
      <c r="T251" s="116"/>
    </row>
    <row r="252" spans="1:20" s="2" customFormat="1" ht="13.9" customHeight="1" x14ac:dyDescent="0.25">
      <c r="A252" s="34"/>
      <c r="B252" s="52"/>
      <c r="C252" s="165"/>
      <c r="D252" s="166"/>
      <c r="E252" s="166"/>
      <c r="F252" s="166"/>
      <c r="G252" s="166"/>
      <c r="H252" s="166"/>
      <c r="I252" s="166"/>
      <c r="J252" s="166"/>
      <c r="K252" s="166"/>
      <c r="L252" s="166"/>
      <c r="M252" s="166"/>
      <c r="N252" s="166"/>
      <c r="O252" s="167"/>
      <c r="P252" s="51"/>
      <c r="R252" s="117"/>
      <c r="S252" s="119"/>
      <c r="T252" s="116"/>
    </row>
    <row r="253" spans="1:20" s="2" customFormat="1" ht="13.9" customHeight="1" x14ac:dyDescent="0.25">
      <c r="A253" s="34"/>
      <c r="B253" s="52"/>
      <c r="C253" s="165"/>
      <c r="D253" s="166"/>
      <c r="E253" s="166"/>
      <c r="F253" s="166"/>
      <c r="G253" s="166"/>
      <c r="H253" s="166"/>
      <c r="I253" s="166"/>
      <c r="J253" s="166"/>
      <c r="K253" s="166"/>
      <c r="L253" s="166"/>
      <c r="M253" s="166"/>
      <c r="N253" s="166"/>
      <c r="O253" s="167"/>
      <c r="P253" s="51"/>
      <c r="R253" s="117"/>
      <c r="S253" s="119"/>
      <c r="T253" s="116"/>
    </row>
    <row r="254" spans="1:20" s="2" customFormat="1" ht="13.9" customHeight="1" x14ac:dyDescent="0.25">
      <c r="A254" s="34"/>
      <c r="B254" s="52"/>
      <c r="C254" s="165"/>
      <c r="D254" s="166"/>
      <c r="E254" s="166"/>
      <c r="F254" s="166"/>
      <c r="G254" s="166"/>
      <c r="H254" s="166"/>
      <c r="I254" s="166"/>
      <c r="J254" s="166"/>
      <c r="K254" s="166"/>
      <c r="L254" s="166"/>
      <c r="M254" s="166"/>
      <c r="N254" s="166"/>
      <c r="O254" s="167"/>
      <c r="P254" s="51"/>
      <c r="R254" s="117"/>
      <c r="S254" s="119"/>
      <c r="T254" s="116"/>
    </row>
    <row r="255" spans="1:20" s="2" customFormat="1" ht="13.9" customHeight="1" x14ac:dyDescent="0.25">
      <c r="A255" s="34"/>
      <c r="B255" s="52"/>
      <c r="C255" s="165"/>
      <c r="D255" s="166"/>
      <c r="E255" s="166"/>
      <c r="F255" s="166"/>
      <c r="G255" s="166"/>
      <c r="H255" s="166"/>
      <c r="I255" s="166"/>
      <c r="J255" s="166"/>
      <c r="K255" s="166"/>
      <c r="L255" s="166"/>
      <c r="M255" s="166"/>
      <c r="N255" s="166"/>
      <c r="O255" s="167"/>
      <c r="P255" s="51"/>
      <c r="R255" s="117"/>
      <c r="S255" s="119"/>
      <c r="T255" s="116"/>
    </row>
    <row r="256" spans="1:20" s="2" customFormat="1" ht="13.9" customHeight="1" x14ac:dyDescent="0.25">
      <c r="A256" s="34"/>
      <c r="B256" s="52"/>
      <c r="C256" s="165"/>
      <c r="D256" s="166"/>
      <c r="E256" s="166"/>
      <c r="F256" s="166"/>
      <c r="G256" s="166"/>
      <c r="H256" s="166"/>
      <c r="I256" s="166"/>
      <c r="J256" s="166"/>
      <c r="K256" s="166"/>
      <c r="L256" s="166"/>
      <c r="M256" s="166"/>
      <c r="N256" s="166"/>
      <c r="O256" s="167"/>
      <c r="P256" s="51"/>
      <c r="R256" s="117"/>
      <c r="S256" s="119"/>
      <c r="T256" s="116"/>
    </row>
    <row r="257" spans="1:20" s="2" customFormat="1" ht="13.9" customHeight="1" x14ac:dyDescent="0.25">
      <c r="A257" s="34"/>
      <c r="B257" s="52"/>
      <c r="C257" s="165"/>
      <c r="D257" s="166"/>
      <c r="E257" s="166"/>
      <c r="F257" s="166"/>
      <c r="G257" s="166"/>
      <c r="H257" s="166"/>
      <c r="I257" s="166"/>
      <c r="J257" s="166"/>
      <c r="K257" s="166"/>
      <c r="L257" s="166"/>
      <c r="M257" s="166"/>
      <c r="N257" s="166"/>
      <c r="O257" s="167"/>
      <c r="P257" s="51"/>
      <c r="R257" s="117"/>
      <c r="S257" s="119"/>
      <c r="T257" s="116"/>
    </row>
    <row r="258" spans="1:20" s="2" customFormat="1" ht="13.9" customHeight="1" x14ac:dyDescent="0.25">
      <c r="A258" s="34"/>
      <c r="R258" s="117"/>
      <c r="S258" s="119"/>
      <c r="T258" s="116"/>
    </row>
    <row r="259" spans="1:20" s="2" customFormat="1" ht="13.9" customHeight="1" x14ac:dyDescent="0.25">
      <c r="A259" s="34"/>
      <c r="R259" s="117"/>
      <c r="S259" s="119"/>
      <c r="T259" s="116"/>
    </row>
    <row r="260" spans="1:20" s="2" customFormat="1" ht="13.9" customHeight="1" x14ac:dyDescent="0.25">
      <c r="A260" s="34"/>
      <c r="R260" s="117"/>
      <c r="S260" s="119"/>
      <c r="T260" s="116"/>
    </row>
    <row r="261" spans="1:20" s="101" customFormat="1" ht="13.9" customHeight="1" x14ac:dyDescent="0.25">
      <c r="A261" s="100"/>
      <c r="R261" s="126"/>
      <c r="S261" s="124"/>
      <c r="T261" s="126"/>
    </row>
    <row r="262" spans="1:20" s="2" customFormat="1" ht="13.9" customHeight="1" x14ac:dyDescent="0.25">
      <c r="A262" s="34"/>
      <c r="R262" s="117"/>
      <c r="S262" s="119"/>
      <c r="T262" s="116"/>
    </row>
    <row r="263" spans="1:20" s="2" customFormat="1" ht="13.9" customHeight="1" x14ac:dyDescent="0.25">
      <c r="A263" s="34"/>
      <c r="B263" s="18" t="str">
        <f>"11. VORDERING    ("&amp;IF(E6&lt;43221,"F.W.","WER")&amp;")"</f>
        <v>11. VORDERING    (F.W.)</v>
      </c>
      <c r="C263" s="18"/>
      <c r="D263" s="18"/>
      <c r="E263" s="18"/>
      <c r="F263" s="18"/>
      <c r="G263" s="18"/>
      <c r="H263" s="18"/>
      <c r="I263" s="18"/>
      <c r="J263" s="18"/>
      <c r="K263" s="18"/>
      <c r="L263" s="18"/>
      <c r="M263" s="18"/>
      <c r="N263" s="18"/>
      <c r="O263" s="18"/>
      <c r="P263" s="102" t="str">
        <f>IF(COUNTIF(A265:A287,"►")&gt;0,"û","")</f>
        <v>û</v>
      </c>
      <c r="R263" s="117"/>
      <c r="S263" s="119"/>
      <c r="T263" s="116"/>
    </row>
    <row r="264" spans="1:20" s="2" customFormat="1" ht="13.9" customHeight="1" x14ac:dyDescent="0.25">
      <c r="A264" s="34"/>
      <c r="R264" s="117"/>
      <c r="S264" s="119"/>
      <c r="T264" s="116"/>
    </row>
    <row r="265" spans="1:20" s="2" customFormat="1" ht="13.9" customHeight="1" x14ac:dyDescent="0.25">
      <c r="A265" s="34"/>
      <c r="B265" s="192" t="str">
        <f>"Op basis van de hiervoor vermelde gegevens en de stukken verzoekt de curator in het faillissement van "&amp;IF(ISBLANK(E2),"...?...",E2)&amp;
", voornoemd dat"&amp;
IF(ISBLANK(E6)," ...?...",IF(E6&gt;=43221," de rechtbank:",IF(AND(N212="JA",N218&gt;0)," de rechtbank (voor A en C), respectievelijk de rechter-commissaris (voor B):"," de rechtbank (voor A), respectievelijk de rechter-commissaris (voor B):")))</f>
        <v>Op basis van de hiervoor vermelde gegevens en de stukken verzoekt de curator in het faillissement van ...?..., voornoemd dat ...?...</v>
      </c>
      <c r="C265" s="192"/>
      <c r="D265" s="192"/>
      <c r="E265" s="192"/>
      <c r="F265" s="192"/>
      <c r="G265" s="192"/>
      <c r="H265" s="192"/>
      <c r="I265" s="192"/>
      <c r="J265" s="192"/>
      <c r="K265" s="192"/>
      <c r="L265" s="192"/>
      <c r="M265" s="192"/>
      <c r="N265" s="192"/>
      <c r="O265" s="192"/>
      <c r="P265" s="192"/>
      <c r="R265" s="117"/>
      <c r="S265" s="119"/>
      <c r="T265" s="116"/>
    </row>
    <row r="266" spans="1:20" s="2" customFormat="1" ht="13.9" customHeight="1" x14ac:dyDescent="0.25">
      <c r="A266" s="34"/>
      <c r="B266" s="192"/>
      <c r="C266" s="192"/>
      <c r="D266" s="192"/>
      <c r="E266" s="192"/>
      <c r="F266" s="192"/>
      <c r="G266" s="192"/>
      <c r="H266" s="192"/>
      <c r="I266" s="192"/>
      <c r="J266" s="192"/>
      <c r="K266" s="192"/>
      <c r="L266" s="192"/>
      <c r="M266" s="192"/>
      <c r="N266" s="192"/>
      <c r="O266" s="192"/>
      <c r="P266" s="192"/>
      <c r="R266" s="117"/>
      <c r="S266" s="119"/>
      <c r="T266" s="116"/>
    </row>
    <row r="267" spans="1:20" s="2" customFormat="1" ht="13.9" customHeight="1" x14ac:dyDescent="0.25">
      <c r="A267" s="34"/>
      <c r="B267" s="192"/>
      <c r="C267" s="192"/>
      <c r="D267" s="192"/>
      <c r="E267" s="192"/>
      <c r="F267" s="192"/>
      <c r="G267" s="192"/>
      <c r="H267" s="192"/>
      <c r="I267" s="192"/>
      <c r="J267" s="192"/>
      <c r="K267" s="192"/>
      <c r="L267" s="192"/>
      <c r="M267" s="192"/>
      <c r="N267" s="192"/>
      <c r="O267" s="192"/>
      <c r="P267" s="192"/>
      <c r="R267" s="117"/>
      <c r="S267" s="119"/>
      <c r="T267" s="116"/>
    </row>
    <row r="268" spans="1:20" s="2" customFormat="1" ht="13.9" customHeight="1" x14ac:dyDescent="0.25">
      <c r="A268" s="34"/>
      <c r="R268" s="117"/>
      <c r="S268" s="119"/>
      <c r="T268" s="116"/>
    </row>
    <row r="269" spans="1:20" s="2" customFormat="1" ht="13.9" customHeight="1" x14ac:dyDescent="0.2">
      <c r="A269" s="34"/>
      <c r="B269" s="99" t="s">
        <v>101</v>
      </c>
      <c r="C269" s="192" t="str">
        <f>IF(OR(ISBLANK(N127),N127="Neen"),
"het ereloon in overeenstemming met het barema artikel 6 KB zou bepalen op:",
"het ereloon barema artikel 6 KB, vermeerderd met de correctiecoëfficiënt, zou bepalen op  "&amp;TEXT(N124,"#.###,00")&amp;"  x  "&amp;TEXT(O133,"#,00")&amp;"  =")</f>
        <v>het ereloon in overeenstemming met het barema artikel 6 KB zou bepalen op:</v>
      </c>
      <c r="D269" s="192"/>
      <c r="E269" s="192"/>
      <c r="F269" s="192"/>
      <c r="G269" s="192"/>
      <c r="H269" s="192"/>
      <c r="I269" s="192"/>
      <c r="J269" s="192"/>
      <c r="K269" s="192"/>
      <c r="R269" s="117"/>
      <c r="S269" s="119"/>
      <c r="T269" s="116"/>
    </row>
    <row r="270" spans="1:20" s="2" customFormat="1" ht="13.9" customHeight="1" x14ac:dyDescent="0.2">
      <c r="A270" s="34"/>
      <c r="B270" s="99"/>
      <c r="C270" s="192"/>
      <c r="D270" s="192"/>
      <c r="E270" s="192"/>
      <c r="F270" s="192"/>
      <c r="G270" s="192"/>
      <c r="H270" s="192"/>
      <c r="I270" s="192"/>
      <c r="J270" s="192"/>
      <c r="K270" s="192"/>
      <c r="M270" s="189">
        <f>IF(OR(ISBLANK(N127),N127="Neen"),N124,N124*O133)</f>
        <v>1914.4223437500002</v>
      </c>
      <c r="N270" s="190"/>
      <c r="O270" s="190"/>
      <c r="P270" s="191"/>
      <c r="Q270" s="132" t="str">
        <f>IF(M270=0,"","[ERL]")</f>
        <v>[ERL]</v>
      </c>
      <c r="R270" s="117"/>
      <c r="S270" s="119"/>
      <c r="T270" s="116"/>
    </row>
    <row r="271" spans="1:20" s="2" customFormat="1" ht="13.9" customHeight="1" x14ac:dyDescent="0.25">
      <c r="A271" s="34"/>
      <c r="R271" s="117"/>
      <c r="S271" s="119"/>
      <c r="T271" s="116"/>
    </row>
    <row r="272" spans="1:20" s="2" customFormat="1" ht="13.9" customHeight="1" x14ac:dyDescent="0.25">
      <c r="A272" s="34"/>
      <c r="R272" s="117"/>
      <c r="S272" s="119"/>
      <c r="T272" s="116"/>
    </row>
    <row r="273" spans="1:20" s="2" customFormat="1" ht="13.9" customHeight="1" x14ac:dyDescent="0.25">
      <c r="A273" s="34"/>
      <c r="B273" s="31" t="s">
        <v>102</v>
      </c>
      <c r="C273" s="2" t="s">
        <v>100</v>
      </c>
      <c r="M273" s="189">
        <f>N146+N148</f>
        <v>0</v>
      </c>
      <c r="N273" s="190"/>
      <c r="O273" s="190"/>
      <c r="P273" s="191"/>
      <c r="Q273" s="132" t="str">
        <f>IF(M273=0,"","[AKO]")</f>
        <v/>
      </c>
      <c r="R273" s="117"/>
      <c r="S273" s="119"/>
      <c r="T273" s="116"/>
    </row>
    <row r="274" spans="1:20" s="2" customFormat="1" ht="13.9" customHeight="1" x14ac:dyDescent="0.25">
      <c r="A274" s="34"/>
      <c r="R274" s="117"/>
      <c r="S274" s="119"/>
      <c r="T274" s="116"/>
    </row>
    <row r="275" spans="1:20" s="2" customFormat="1" ht="13.9" customHeight="1" x14ac:dyDescent="0.25">
      <c r="A275" s="34"/>
      <c r="R275" s="117"/>
      <c r="S275" s="119"/>
      <c r="T275" s="116"/>
    </row>
    <row r="276" spans="1:20" s="2" customFormat="1" ht="13.9" customHeight="1" x14ac:dyDescent="0.25">
      <c r="A276" s="34"/>
      <c r="B276" s="31" t="str">
        <f>IF(AND(N212="JA",N218&gt;0),"C.","-")</f>
        <v>-</v>
      </c>
      <c r="C276" s="2" t="str">
        <f>IF(AND(N212="JA",N218&gt;0),"de bijkomende kosten (artikel 7, § 3 KB) zou bepalen op:","")</f>
        <v/>
      </c>
      <c r="M276" s="347" t="str">
        <f>IF(AND(N212="JA",N218&gt;0),N218,"")</f>
        <v/>
      </c>
      <c r="N276" s="347"/>
      <c r="O276" s="347"/>
      <c r="P276" s="347"/>
      <c r="Q276" s="132" t="str">
        <f>IF(AND(N212="JA",N218&gt;0),"[BKO]","")</f>
        <v/>
      </c>
      <c r="R276" s="117"/>
      <c r="S276" s="119"/>
      <c r="T276" s="116"/>
    </row>
    <row r="277" spans="1:20" s="2" customFormat="1" ht="13.9" customHeight="1" x14ac:dyDescent="0.25">
      <c r="A277" s="34"/>
      <c r="R277" s="117"/>
      <c r="S277" s="119"/>
      <c r="T277" s="116"/>
    </row>
    <row r="278" spans="1:20" s="2" customFormat="1" ht="13.9" customHeight="1" x14ac:dyDescent="0.25">
      <c r="A278" s="34"/>
      <c r="C278" s="2" t="s">
        <v>103</v>
      </c>
      <c r="R278" s="117"/>
      <c r="S278" s="119"/>
      <c r="T278" s="116"/>
    </row>
    <row r="279" spans="1:20" s="2" customFormat="1" ht="13.9" customHeight="1" x14ac:dyDescent="0.25">
      <c r="A279" s="34"/>
      <c r="R279" s="117"/>
      <c r="S279" s="119"/>
      <c r="T279" s="116"/>
    </row>
    <row r="280" spans="1:20" s="2" customFormat="1" ht="13.9" customHeight="1" x14ac:dyDescent="0.25">
      <c r="A280" s="34"/>
      <c r="R280" s="117"/>
      <c r="S280" s="119"/>
      <c r="T280" s="116"/>
    </row>
    <row r="281" spans="1:20" s="2" customFormat="1" ht="13.9" customHeight="1" x14ac:dyDescent="0.25">
      <c r="A281" s="34"/>
      <c r="B281" s="2" t="s">
        <v>59</v>
      </c>
      <c r="R281" s="117"/>
      <c r="S281" s="119"/>
      <c r="T281" s="116"/>
    </row>
    <row r="282" spans="1:20" s="2" customFormat="1" ht="13.9" customHeight="1" x14ac:dyDescent="0.25">
      <c r="A282" s="34"/>
      <c r="B282" s="325" t="str">
        <f>IF(COUNTIF(A1:A287,"►")&gt;0,"û","")</f>
        <v>û</v>
      </c>
      <c r="C282" s="325"/>
      <c r="D282" s="325"/>
      <c r="E282" s="325"/>
      <c r="R282" s="117"/>
      <c r="S282" s="119"/>
      <c r="T282" s="116"/>
    </row>
    <row r="283" spans="1:20" s="2" customFormat="1" ht="13.9" customHeight="1" x14ac:dyDescent="0.25">
      <c r="A283" s="34"/>
      <c r="B283" s="325"/>
      <c r="C283" s="325"/>
      <c r="D283" s="325"/>
      <c r="E283" s="325"/>
      <c r="R283" s="117"/>
      <c r="S283" s="119"/>
      <c r="T283" s="116"/>
    </row>
    <row r="284" spans="1:20" s="2" customFormat="1" ht="13.9" customHeight="1" x14ac:dyDescent="0.25">
      <c r="A284" s="34"/>
      <c r="B284" s="325"/>
      <c r="C284" s="325"/>
      <c r="D284" s="325"/>
      <c r="E284" s="325"/>
      <c r="R284" s="117"/>
      <c r="S284" s="119"/>
      <c r="T284" s="116"/>
    </row>
    <row r="285" spans="1:20" s="2" customFormat="1" ht="13.9" customHeight="1" x14ac:dyDescent="0.25">
      <c r="A285" s="34"/>
      <c r="B285" s="325"/>
      <c r="C285" s="325"/>
      <c r="D285" s="325"/>
      <c r="E285" s="325"/>
      <c r="R285" s="117"/>
      <c r="S285" s="119"/>
      <c r="T285" s="116"/>
    </row>
    <row r="286" spans="1:20" s="2" customFormat="1" ht="13.9" customHeight="1" x14ac:dyDescent="0.25">
      <c r="A286" s="34"/>
      <c r="B286" s="32" t="str">
        <f>D13&amp;" "&amp;L13&amp;IF(OR(L18="-",ISBLANK(L18)),"","               -               "&amp;D18&amp;" "&amp;L18)</f>
        <v xml:space="preserve"> </v>
      </c>
      <c r="R286" s="117"/>
      <c r="S286" s="119"/>
      <c r="T286" s="116"/>
    </row>
    <row r="287" spans="1:20" s="2" customFormat="1" ht="13.9" customHeight="1" x14ac:dyDescent="0.25">
      <c r="A287" s="34" t="str">
        <f>IF(ISBLANK(B287),"►","")</f>
        <v>►</v>
      </c>
      <c r="B287" s="324"/>
      <c r="C287" s="324"/>
      <c r="D287" s="324"/>
      <c r="E287" s="324"/>
      <c r="R287" s="117"/>
      <c r="S287" s="119"/>
      <c r="T287" s="116"/>
    </row>
    <row r="288" spans="1:20" s="2" customFormat="1" ht="13.9" customHeight="1" x14ac:dyDescent="0.25">
      <c r="A288" s="34"/>
      <c r="R288" s="117"/>
      <c r="S288" s="119"/>
      <c r="T288" s="116"/>
    </row>
    <row r="289" spans="1:20" s="2" customFormat="1" ht="13.9" customHeight="1" x14ac:dyDescent="0.25">
      <c r="A289" s="34"/>
      <c r="R289" s="117"/>
      <c r="S289" s="119"/>
      <c r="T289" s="116"/>
    </row>
    <row r="290" spans="1:20" s="2" customFormat="1" ht="13.9" customHeight="1" x14ac:dyDescent="0.25">
      <c r="A290" s="34"/>
      <c r="R290" s="117"/>
      <c r="S290" s="119"/>
      <c r="T290" s="116"/>
    </row>
    <row r="291" spans="1:20" s="2" customFormat="1" ht="13.9" customHeight="1" x14ac:dyDescent="0.25">
      <c r="A291" s="34"/>
      <c r="R291" s="117"/>
      <c r="S291" s="119"/>
      <c r="T291" s="116"/>
    </row>
    <row r="292" spans="1:20" s="2" customFormat="1" ht="13.9" customHeight="1" x14ac:dyDescent="0.25">
      <c r="A292" s="34"/>
      <c r="R292" s="117"/>
      <c r="S292" s="119"/>
      <c r="T292" s="116"/>
    </row>
    <row r="293" spans="1:20" s="2" customFormat="1" ht="13.9" customHeight="1" x14ac:dyDescent="0.25">
      <c r="A293" s="34"/>
      <c r="R293" s="117"/>
      <c r="S293" s="119"/>
      <c r="T293" s="116"/>
    </row>
    <row r="294" spans="1:20" s="2" customFormat="1" ht="13.9" customHeight="1" x14ac:dyDescent="0.25">
      <c r="A294" s="34"/>
      <c r="R294" s="117"/>
      <c r="S294" s="119"/>
      <c r="T294" s="116"/>
    </row>
    <row r="295" spans="1:20" s="2" customFormat="1" ht="13.9" customHeight="1" x14ac:dyDescent="0.25">
      <c r="A295" s="34"/>
      <c r="R295" s="117"/>
      <c r="S295" s="119"/>
      <c r="T295" s="116"/>
    </row>
    <row r="296" spans="1:20" s="2" customFormat="1" ht="13.9" customHeight="1" x14ac:dyDescent="0.25">
      <c r="A296" s="34"/>
      <c r="R296" s="117"/>
      <c r="S296" s="119"/>
      <c r="T296" s="116"/>
    </row>
    <row r="297" spans="1:20" s="2" customFormat="1" ht="13.9" customHeight="1" x14ac:dyDescent="0.25">
      <c r="A297" s="34"/>
      <c r="R297" s="117"/>
      <c r="S297" s="119"/>
      <c r="T297" s="116"/>
    </row>
    <row r="298" spans="1:20" s="2" customFormat="1" ht="13.9" customHeight="1" x14ac:dyDescent="0.25">
      <c r="A298" s="34"/>
      <c r="R298" s="117"/>
      <c r="S298" s="119"/>
      <c r="T298" s="116"/>
    </row>
    <row r="299" spans="1:20" s="2" customFormat="1" ht="13.9" customHeight="1" x14ac:dyDescent="0.25">
      <c r="A299" s="34"/>
      <c r="B299" s="136"/>
      <c r="C299" s="136"/>
      <c r="D299" s="136"/>
      <c r="E299" s="136"/>
      <c r="F299" s="136"/>
      <c r="G299" s="136"/>
      <c r="H299" s="136"/>
      <c r="I299" s="136"/>
      <c r="J299" s="136"/>
      <c r="K299" s="136"/>
      <c r="L299" s="136"/>
      <c r="M299" s="136"/>
      <c r="N299" s="136"/>
      <c r="O299" s="136"/>
      <c r="R299" s="117"/>
      <c r="S299" s="119"/>
      <c r="T299" s="116"/>
    </row>
    <row r="300" spans="1:20" s="2" customFormat="1" ht="13.9" customHeight="1" x14ac:dyDescent="0.25">
      <c r="A300" s="34"/>
      <c r="B300" s="136"/>
      <c r="C300" s="136"/>
      <c r="D300" s="136"/>
      <c r="E300" s="136"/>
      <c r="F300" s="136"/>
      <c r="G300" s="136"/>
      <c r="H300" s="136"/>
      <c r="I300" s="136"/>
      <c r="J300" s="136"/>
      <c r="K300" s="136"/>
      <c r="L300" s="136"/>
      <c r="M300" s="136"/>
      <c r="N300" s="136"/>
      <c r="O300" s="136"/>
      <c r="R300" s="117"/>
      <c r="S300" s="119"/>
      <c r="T300" s="116"/>
    </row>
    <row r="301" spans="1:20" s="2" customFormat="1" ht="13.9" customHeight="1" x14ac:dyDescent="0.25">
      <c r="A301" s="34"/>
      <c r="B301" s="136"/>
      <c r="C301" s="136"/>
      <c r="D301" s="136"/>
      <c r="E301" s="136"/>
      <c r="F301" s="136"/>
      <c r="G301" s="136"/>
      <c r="H301" s="136"/>
      <c r="I301" s="136"/>
      <c r="J301" s="136"/>
      <c r="K301" s="136"/>
      <c r="L301" s="136"/>
      <c r="M301" s="136"/>
      <c r="N301" s="136"/>
      <c r="O301" s="136"/>
      <c r="R301" s="117"/>
      <c r="S301" s="119"/>
      <c r="T301" s="116"/>
    </row>
    <row r="302" spans="1:20" s="2" customFormat="1" ht="13.9" customHeight="1" x14ac:dyDescent="0.25">
      <c r="A302" s="34"/>
      <c r="B302" s="135" t="s">
        <v>186</v>
      </c>
      <c r="C302" s="135"/>
      <c r="D302" s="135"/>
      <c r="E302" s="135"/>
      <c r="F302" s="135"/>
      <c r="G302" s="135"/>
      <c r="H302" s="135"/>
      <c r="I302" s="135"/>
      <c r="J302" s="135"/>
      <c r="K302" s="135"/>
      <c r="L302" s="135"/>
      <c r="M302" s="135"/>
      <c r="N302" s="135"/>
      <c r="O302" s="135"/>
      <c r="R302" s="117"/>
      <c r="S302" s="119"/>
      <c r="T302" s="116"/>
    </row>
    <row r="303" spans="1:20" s="2" customFormat="1" ht="13.9" customHeight="1" x14ac:dyDescent="0.25">
      <c r="A303" s="34"/>
      <c r="B303" s="148" t="s">
        <v>187</v>
      </c>
      <c r="C303" s="148"/>
      <c r="D303" s="148"/>
      <c r="E303" s="148"/>
      <c r="F303" s="147">
        <f>F101</f>
        <v>0</v>
      </c>
      <c r="G303" s="147"/>
      <c r="H303" s="154"/>
      <c r="I303" s="159">
        <f>L46</f>
        <v>0</v>
      </c>
      <c r="J303" s="147"/>
      <c r="K303" s="147"/>
      <c r="L303" s="150" t="s">
        <v>189</v>
      </c>
      <c r="M303" s="150"/>
      <c r="N303" s="150"/>
      <c r="O303" s="150"/>
      <c r="R303" s="117"/>
      <c r="S303" s="119"/>
      <c r="T303" s="116"/>
    </row>
    <row r="304" spans="1:20" s="2" customFormat="1" ht="13.9" customHeight="1" x14ac:dyDescent="0.25">
      <c r="A304" s="34"/>
      <c r="B304" s="162" t="s">
        <v>188</v>
      </c>
      <c r="C304" s="162"/>
      <c r="D304" s="162"/>
      <c r="E304" s="162"/>
      <c r="F304" s="155">
        <f>-H152</f>
        <v>0</v>
      </c>
      <c r="G304" s="155"/>
      <c r="H304" s="156"/>
      <c r="I304" s="160">
        <f>L47</f>
        <v>0</v>
      </c>
      <c r="J304" s="155"/>
      <c r="K304" s="155"/>
      <c r="L304" s="151" t="s">
        <v>190</v>
      </c>
      <c r="M304" s="151"/>
      <c r="N304" s="151"/>
      <c r="O304" s="151"/>
      <c r="R304" s="117"/>
      <c r="S304" s="119"/>
      <c r="T304" s="116"/>
    </row>
    <row r="305" spans="1:20" s="2" customFormat="1" ht="13.9" customHeight="1" x14ac:dyDescent="0.25">
      <c r="A305" s="34"/>
      <c r="B305" s="163" t="s">
        <v>192</v>
      </c>
      <c r="C305" s="163"/>
      <c r="D305" s="163"/>
      <c r="E305" s="163"/>
      <c r="F305" s="157">
        <f>SUM(F303:F304)</f>
        <v>0</v>
      </c>
      <c r="G305" s="157"/>
      <c r="H305" s="158"/>
      <c r="I305" s="161">
        <f>SUM(I303:I304)</f>
        <v>0</v>
      </c>
      <c r="J305" s="157"/>
      <c r="K305" s="157"/>
      <c r="L305" s="152" t="s">
        <v>191</v>
      </c>
      <c r="M305" s="152"/>
      <c r="N305" s="152"/>
      <c r="O305" s="152"/>
      <c r="R305" s="117"/>
      <c r="S305" s="119"/>
      <c r="T305" s="116"/>
    </row>
    <row r="306" spans="1:20" s="2" customFormat="1" ht="13.9" customHeight="1" x14ac:dyDescent="0.25">
      <c r="A306" s="34"/>
      <c r="B306" s="136"/>
      <c r="C306" s="136"/>
      <c r="D306" s="136"/>
      <c r="E306" s="136"/>
      <c r="F306" s="153" t="str">
        <f>IF(F305=I305,"-",IF(F305&lt;I305,I305-F305,""))</f>
        <v>-</v>
      </c>
      <c r="G306" s="153"/>
      <c r="H306" s="153"/>
      <c r="I306" s="147" t="str">
        <f>IF(F305=I305,"-",IF(F305&gt;I305,F305-I305,""))</f>
        <v>-</v>
      </c>
      <c r="J306" s="147"/>
      <c r="K306" s="147"/>
      <c r="L306" s="136"/>
      <c r="M306" s="136"/>
      <c r="N306" s="136"/>
      <c r="O306" s="136"/>
      <c r="R306" s="117"/>
      <c r="S306" s="119"/>
      <c r="T306" s="116"/>
    </row>
    <row r="307" spans="1:20" s="2" customFormat="1" ht="13.9" customHeight="1" x14ac:dyDescent="0.25">
      <c r="A307" s="34"/>
      <c r="B307" s="148" t="s">
        <v>193</v>
      </c>
      <c r="C307" s="148"/>
      <c r="D307" s="148"/>
      <c r="E307" s="148"/>
      <c r="F307" s="147">
        <f>K152</f>
        <v>0</v>
      </c>
      <c r="G307" s="147"/>
      <c r="H307" s="147"/>
      <c r="I307" s="137"/>
      <c r="J307" s="137"/>
      <c r="K307" s="137"/>
      <c r="L307" s="136"/>
      <c r="M307" s="136"/>
      <c r="N307" s="136"/>
      <c r="O307" s="136"/>
      <c r="R307" s="117"/>
      <c r="S307" s="119"/>
      <c r="T307" s="116"/>
    </row>
    <row r="308" spans="1:20" s="2" customFormat="1" ht="13.9" customHeight="1" x14ac:dyDescent="0.25">
      <c r="A308" s="34"/>
      <c r="B308" s="148" t="str">
        <f>IF(F305&lt;I305,"Saldo op rekeningen","")</f>
        <v/>
      </c>
      <c r="C308" s="148"/>
      <c r="D308" s="148"/>
      <c r="E308" s="148"/>
      <c r="F308" s="147" t="str">
        <f>IF(F305&lt;I305,F306-F307,"")</f>
        <v/>
      </c>
      <c r="G308" s="147"/>
      <c r="H308" s="147"/>
      <c r="I308" s="137"/>
      <c r="J308" s="137"/>
      <c r="K308" s="137"/>
      <c r="L308" s="137"/>
      <c r="M308" s="137"/>
      <c r="N308" s="136"/>
      <c r="O308" s="136"/>
      <c r="R308" s="117"/>
      <c r="S308" s="119"/>
      <c r="T308" s="116"/>
    </row>
    <row r="309" spans="1:20" s="2" customFormat="1" ht="13.9" customHeight="1" x14ac:dyDescent="0.25">
      <c r="A309" s="34"/>
      <c r="R309" s="117"/>
      <c r="S309" s="119"/>
      <c r="T309" s="116"/>
    </row>
    <row r="310" spans="1:20" s="2" customFormat="1" ht="13.9" customHeight="1" x14ac:dyDescent="0.25">
      <c r="A310" s="34"/>
      <c r="R310" s="117"/>
      <c r="S310" s="119"/>
      <c r="T310" s="116"/>
    </row>
    <row r="1048576" spans="1:2" ht="13.9" hidden="1" customHeight="1" x14ac:dyDescent="0.25">
      <c r="A1048576" s="149">
        <f ca="1">TODAY()</f>
        <v>45405</v>
      </c>
      <c r="B1048576" s="149"/>
    </row>
  </sheetData>
  <sheetProtection algorithmName="SHA-512" hashValue="Q1heecErxKIwlj1CvHFWJXF4iGWjbtBlHsoElVi173UkI0nlfqsUR/2zaOHDY9pawLeO4sULSSbl9mof3AXy8w==" saltValue="Vv4sGhTQzV256+8IthjhgA==" spinCount="100000" sheet="1" objects="1" scenarios="1" selectLockedCells="1"/>
  <mergeCells count="452">
    <mergeCell ref="M276:P276"/>
    <mergeCell ref="E1:F1"/>
    <mergeCell ref="G1:H1"/>
    <mergeCell ref="N212:P212"/>
    <mergeCell ref="B214:P216"/>
    <mergeCell ref="B218:L218"/>
    <mergeCell ref="N218:P218"/>
    <mergeCell ref="B207:H207"/>
    <mergeCell ref="I207:J207"/>
    <mergeCell ref="K207:L207"/>
    <mergeCell ref="M207:O207"/>
    <mergeCell ref="B208:H208"/>
    <mergeCell ref="K208:L208"/>
    <mergeCell ref="M208:O208"/>
    <mergeCell ref="F209:H209"/>
    <mergeCell ref="M209:O209"/>
    <mergeCell ref="B205:H205"/>
    <mergeCell ref="I205:J205"/>
    <mergeCell ref="K205:L205"/>
    <mergeCell ref="M205:O205"/>
    <mergeCell ref="B206:H206"/>
    <mergeCell ref="I206:J206"/>
    <mergeCell ref="B201:H201"/>
    <mergeCell ref="I201:J201"/>
    <mergeCell ref="B200:H200"/>
    <mergeCell ref="I200:J200"/>
    <mergeCell ref="K200:L200"/>
    <mergeCell ref="M200:O200"/>
    <mergeCell ref="K201:L201"/>
    <mergeCell ref="M201:O201"/>
    <mergeCell ref="K206:L206"/>
    <mergeCell ref="M206:O206"/>
    <mergeCell ref="F210:H210"/>
    <mergeCell ref="B202:H202"/>
    <mergeCell ref="I202:J202"/>
    <mergeCell ref="K202:L202"/>
    <mergeCell ref="M202:O202"/>
    <mergeCell ref="B203:H203"/>
    <mergeCell ref="I203:J203"/>
    <mergeCell ref="K203:L203"/>
    <mergeCell ref="M203:O203"/>
    <mergeCell ref="B204:H204"/>
    <mergeCell ref="I204:J204"/>
    <mergeCell ref="K204:L204"/>
    <mergeCell ref="M204:O204"/>
    <mergeCell ref="B197:H197"/>
    <mergeCell ref="I197:J197"/>
    <mergeCell ref="K197:L197"/>
    <mergeCell ref="M197:O197"/>
    <mergeCell ref="B198:H198"/>
    <mergeCell ref="I198:J198"/>
    <mergeCell ref="K198:L198"/>
    <mergeCell ref="M198:O198"/>
    <mergeCell ref="B199:H199"/>
    <mergeCell ref="I199:J199"/>
    <mergeCell ref="K199:L199"/>
    <mergeCell ref="M199:O199"/>
    <mergeCell ref="B194:H194"/>
    <mergeCell ref="I194:J194"/>
    <mergeCell ref="K194:L194"/>
    <mergeCell ref="M194:O194"/>
    <mergeCell ref="B195:H195"/>
    <mergeCell ref="I195:J195"/>
    <mergeCell ref="K195:L195"/>
    <mergeCell ref="M195:O195"/>
    <mergeCell ref="B196:H196"/>
    <mergeCell ref="I196:J196"/>
    <mergeCell ref="K196:L196"/>
    <mergeCell ref="M196:O196"/>
    <mergeCell ref="K191:L191"/>
    <mergeCell ref="M191:O191"/>
    <mergeCell ref="B192:H192"/>
    <mergeCell ref="I192:J192"/>
    <mergeCell ref="K192:L192"/>
    <mergeCell ref="M192:O192"/>
    <mergeCell ref="B193:H193"/>
    <mergeCell ref="I193:J193"/>
    <mergeCell ref="K193:L193"/>
    <mergeCell ref="M193:O193"/>
    <mergeCell ref="B163:J163"/>
    <mergeCell ref="K163:L163"/>
    <mergeCell ref="M163:O163"/>
    <mergeCell ref="B186:H186"/>
    <mergeCell ref="I186:J186"/>
    <mergeCell ref="K186:L186"/>
    <mergeCell ref="M186:O186"/>
    <mergeCell ref="B187:H187"/>
    <mergeCell ref="I187:J187"/>
    <mergeCell ref="K187:L187"/>
    <mergeCell ref="M187:O187"/>
    <mergeCell ref="B166:J166"/>
    <mergeCell ref="K166:L166"/>
    <mergeCell ref="M166:O166"/>
    <mergeCell ref="B167:J167"/>
    <mergeCell ref="K167:L167"/>
    <mergeCell ref="M167:O167"/>
    <mergeCell ref="M171:O171"/>
    <mergeCell ref="K180:L180"/>
    <mergeCell ref="M180:O180"/>
    <mergeCell ref="M181:O181"/>
    <mergeCell ref="B94:J94"/>
    <mergeCell ref="B129:P131"/>
    <mergeCell ref="F181:H181"/>
    <mergeCell ref="F182:H182"/>
    <mergeCell ref="B172:J172"/>
    <mergeCell ref="K172:L172"/>
    <mergeCell ref="M172:O172"/>
    <mergeCell ref="B173:J173"/>
    <mergeCell ref="K173:L173"/>
    <mergeCell ref="M173:O173"/>
    <mergeCell ref="B174:J174"/>
    <mergeCell ref="K174:L174"/>
    <mergeCell ref="M174:O174"/>
    <mergeCell ref="B175:J175"/>
    <mergeCell ref="K175:L175"/>
    <mergeCell ref="M175:O175"/>
    <mergeCell ref="B176:J176"/>
    <mergeCell ref="K176:L176"/>
    <mergeCell ref="M176:O176"/>
    <mergeCell ref="K179:L179"/>
    <mergeCell ref="M179:O179"/>
    <mergeCell ref="B179:C179"/>
    <mergeCell ref="D179:I179"/>
    <mergeCell ref="D180:J180"/>
    <mergeCell ref="B91:J91"/>
    <mergeCell ref="K91:L91"/>
    <mergeCell ref="M91:O91"/>
    <mergeCell ref="B92:J92"/>
    <mergeCell ref="K92:L92"/>
    <mergeCell ref="M92:O92"/>
    <mergeCell ref="B93:J93"/>
    <mergeCell ref="K93:L93"/>
    <mergeCell ref="M93:O93"/>
    <mergeCell ref="K87:L87"/>
    <mergeCell ref="M87:O87"/>
    <mergeCell ref="B88:J88"/>
    <mergeCell ref="K88:L88"/>
    <mergeCell ref="M88:O88"/>
    <mergeCell ref="B89:J89"/>
    <mergeCell ref="K89:L89"/>
    <mergeCell ref="M89:O89"/>
    <mergeCell ref="B90:J90"/>
    <mergeCell ref="K90:L90"/>
    <mergeCell ref="M90:O90"/>
    <mergeCell ref="B287:E287"/>
    <mergeCell ref="B282:E285"/>
    <mergeCell ref="B8:C10"/>
    <mergeCell ref="O8:P10"/>
    <mergeCell ref="C247:O247"/>
    <mergeCell ref="C248:O248"/>
    <mergeCell ref="C249:O249"/>
    <mergeCell ref="C250:O250"/>
    <mergeCell ref="C251:O251"/>
    <mergeCell ref="C252:O252"/>
    <mergeCell ref="C257:O257"/>
    <mergeCell ref="G119:I119"/>
    <mergeCell ref="K119:M119"/>
    <mergeCell ref="N119:P119"/>
    <mergeCell ref="C120:E120"/>
    <mergeCell ref="G120:I120"/>
    <mergeCell ref="K120:M120"/>
    <mergeCell ref="N120:P120"/>
    <mergeCell ref="C121:E121"/>
    <mergeCell ref="G121:I121"/>
    <mergeCell ref="K121:M121"/>
    <mergeCell ref="N121:P121"/>
    <mergeCell ref="C122:E122"/>
    <mergeCell ref="L41:P41"/>
    <mergeCell ref="G122:I122"/>
    <mergeCell ref="K122:M122"/>
    <mergeCell ref="N122:P122"/>
    <mergeCell ref="C117:E117"/>
    <mergeCell ref="G117:I117"/>
    <mergeCell ref="K117:M117"/>
    <mergeCell ref="N117:P117"/>
    <mergeCell ref="C118:E118"/>
    <mergeCell ref="G118:I118"/>
    <mergeCell ref="K118:M118"/>
    <mergeCell ref="N118:P118"/>
    <mergeCell ref="C119:E119"/>
    <mergeCell ref="B100:J100"/>
    <mergeCell ref="K100:M100"/>
    <mergeCell ref="F101:H101"/>
    <mergeCell ref="M101:O101"/>
    <mergeCell ref="F102:H102"/>
    <mergeCell ref="C116:E116"/>
    <mergeCell ref="G116:I116"/>
    <mergeCell ref="K116:M116"/>
    <mergeCell ref="N116:P116"/>
    <mergeCell ref="M110:P110"/>
    <mergeCell ref="B112:P112"/>
    <mergeCell ref="K114:M114"/>
    <mergeCell ref="N114:P114"/>
    <mergeCell ref="C115:E115"/>
    <mergeCell ref="G115:I115"/>
    <mergeCell ref="K115:M115"/>
    <mergeCell ref="N115:P115"/>
    <mergeCell ref="B98:J98"/>
    <mergeCell ref="K98:L98"/>
    <mergeCell ref="M98:O98"/>
    <mergeCell ref="B99:J99"/>
    <mergeCell ref="K99:L99"/>
    <mergeCell ref="M99:O99"/>
    <mergeCell ref="B85:J85"/>
    <mergeCell ref="K85:L85"/>
    <mergeCell ref="M85:O85"/>
    <mergeCell ref="B86:J86"/>
    <mergeCell ref="K86:L86"/>
    <mergeCell ref="M86:O86"/>
    <mergeCell ref="K94:L94"/>
    <mergeCell ref="M94:O94"/>
    <mergeCell ref="B95:J95"/>
    <mergeCell ref="K95:L95"/>
    <mergeCell ref="M95:O95"/>
    <mergeCell ref="B96:J96"/>
    <mergeCell ref="K96:L96"/>
    <mergeCell ref="M96:O96"/>
    <mergeCell ref="B97:J97"/>
    <mergeCell ref="K97:L97"/>
    <mergeCell ref="M97:O97"/>
    <mergeCell ref="B87:J87"/>
    <mergeCell ref="M79:O79"/>
    <mergeCell ref="B83:J83"/>
    <mergeCell ref="K83:L83"/>
    <mergeCell ref="M83:O83"/>
    <mergeCell ref="B84:J84"/>
    <mergeCell ref="K84:L84"/>
    <mergeCell ref="M84:O84"/>
    <mergeCell ref="B81:J81"/>
    <mergeCell ref="K81:L81"/>
    <mergeCell ref="M81:O81"/>
    <mergeCell ref="B82:J82"/>
    <mergeCell ref="K82:L82"/>
    <mergeCell ref="M82:O82"/>
    <mergeCell ref="B67:J67"/>
    <mergeCell ref="K67:L67"/>
    <mergeCell ref="M67:O67"/>
    <mergeCell ref="B68:J68"/>
    <mergeCell ref="K68:L68"/>
    <mergeCell ref="B72:J72"/>
    <mergeCell ref="K72:L72"/>
    <mergeCell ref="M72:O72"/>
    <mergeCell ref="B80:J80"/>
    <mergeCell ref="K80:L80"/>
    <mergeCell ref="M80:O80"/>
    <mergeCell ref="B70:J70"/>
    <mergeCell ref="K70:L70"/>
    <mergeCell ref="M70:O70"/>
    <mergeCell ref="B71:J71"/>
    <mergeCell ref="K71:L71"/>
    <mergeCell ref="M71:O71"/>
    <mergeCell ref="K79:L79"/>
    <mergeCell ref="M73:O73"/>
    <mergeCell ref="M74:O74"/>
    <mergeCell ref="M75:O75"/>
    <mergeCell ref="M76:O76"/>
    <mergeCell ref="M77:O77"/>
    <mergeCell ref="M78:O78"/>
    <mergeCell ref="S61:S62"/>
    <mergeCell ref="L18:P18"/>
    <mergeCell ref="D19:H19"/>
    <mergeCell ref="L19:P19"/>
    <mergeCell ref="D15:H15"/>
    <mergeCell ref="S27:S30"/>
    <mergeCell ref="D20:H20"/>
    <mergeCell ref="B22:P24"/>
    <mergeCell ref="L28:P28"/>
    <mergeCell ref="L29:P29"/>
    <mergeCell ref="L36:P36"/>
    <mergeCell ref="B38:J39"/>
    <mergeCell ref="L38:P38"/>
    <mergeCell ref="L43:P43"/>
    <mergeCell ref="L44:P44"/>
    <mergeCell ref="L49:P49"/>
    <mergeCell ref="L50:P50"/>
    <mergeCell ref="B62:J62"/>
    <mergeCell ref="L46:P46"/>
    <mergeCell ref="L47:P47"/>
    <mergeCell ref="L52:P52"/>
    <mergeCell ref="L53:P53"/>
    <mergeCell ref="B58:P59"/>
    <mergeCell ref="S36:S38"/>
    <mergeCell ref="K63:L63"/>
    <mergeCell ref="M63:O63"/>
    <mergeCell ref="M68:O68"/>
    <mergeCell ref="B69:J69"/>
    <mergeCell ref="K69:L69"/>
    <mergeCell ref="M69:O69"/>
    <mergeCell ref="J1:L1"/>
    <mergeCell ref="M1:P1"/>
    <mergeCell ref="R27:R30"/>
    <mergeCell ref="L34:P34"/>
    <mergeCell ref="E5:P5"/>
    <mergeCell ref="E2:P2"/>
    <mergeCell ref="E3:P3"/>
    <mergeCell ref="E4:P4"/>
    <mergeCell ref="D13:H13"/>
    <mergeCell ref="L13:P13"/>
    <mergeCell ref="D14:H14"/>
    <mergeCell ref="L14:P14"/>
    <mergeCell ref="E7:P7"/>
    <mergeCell ref="D18:H18"/>
    <mergeCell ref="E6:P6"/>
    <mergeCell ref="B66:J66"/>
    <mergeCell ref="K66:L66"/>
    <mergeCell ref="M66:O66"/>
    <mergeCell ref="H148:J148"/>
    <mergeCell ref="K148:M148"/>
    <mergeCell ref="N148:P148"/>
    <mergeCell ref="E152:G152"/>
    <mergeCell ref="H152:J152"/>
    <mergeCell ref="N134:P134"/>
    <mergeCell ref="B61:J61"/>
    <mergeCell ref="K61:L61"/>
    <mergeCell ref="M61:O61"/>
    <mergeCell ref="G123:I123"/>
    <mergeCell ref="K123:M123"/>
    <mergeCell ref="N123:P123"/>
    <mergeCell ref="N124:P124"/>
    <mergeCell ref="C123:E123"/>
    <mergeCell ref="B139:P140"/>
    <mergeCell ref="N127:P127"/>
    <mergeCell ref="B64:J64"/>
    <mergeCell ref="K64:L64"/>
    <mergeCell ref="M64:O64"/>
    <mergeCell ref="B65:J65"/>
    <mergeCell ref="K65:M65"/>
    <mergeCell ref="K62:L62"/>
    <mergeCell ref="M62:O62"/>
    <mergeCell ref="B63:J63"/>
    <mergeCell ref="B137:I137"/>
    <mergeCell ref="B133:L133"/>
    <mergeCell ref="O133:P133"/>
    <mergeCell ref="H144:J144"/>
    <mergeCell ref="K144:M144"/>
    <mergeCell ref="N144:P144"/>
    <mergeCell ref="H146:J146"/>
    <mergeCell ref="K146:M146"/>
    <mergeCell ref="N146:P146"/>
    <mergeCell ref="M161:O161"/>
    <mergeCell ref="B162:J162"/>
    <mergeCell ref="K162:L162"/>
    <mergeCell ref="M162:O162"/>
    <mergeCell ref="B157:J157"/>
    <mergeCell ref="K157:L157"/>
    <mergeCell ref="M157:O157"/>
    <mergeCell ref="B158:J158"/>
    <mergeCell ref="K158:L158"/>
    <mergeCell ref="M158:O158"/>
    <mergeCell ref="B159:J159"/>
    <mergeCell ref="K159:L159"/>
    <mergeCell ref="M159:O159"/>
    <mergeCell ref="B160:J160"/>
    <mergeCell ref="K160:L160"/>
    <mergeCell ref="M160:O160"/>
    <mergeCell ref="K161:L161"/>
    <mergeCell ref="M273:P273"/>
    <mergeCell ref="C269:K270"/>
    <mergeCell ref="M270:P270"/>
    <mergeCell ref="M227:P227"/>
    <mergeCell ref="M228:P228"/>
    <mergeCell ref="B265:P267"/>
    <mergeCell ref="B73:J73"/>
    <mergeCell ref="B74:J74"/>
    <mergeCell ref="B75:J75"/>
    <mergeCell ref="B76:J76"/>
    <mergeCell ref="B77:J77"/>
    <mergeCell ref="B78:J78"/>
    <mergeCell ref="B79:J79"/>
    <mergeCell ref="K73:L73"/>
    <mergeCell ref="K74:L74"/>
    <mergeCell ref="K75:L75"/>
    <mergeCell ref="K76:L76"/>
    <mergeCell ref="K77:L77"/>
    <mergeCell ref="K78:L78"/>
    <mergeCell ref="B171:J171"/>
    <mergeCell ref="K171:L171"/>
    <mergeCell ref="K152:M152"/>
    <mergeCell ref="N152:P152"/>
    <mergeCell ref="B161:J161"/>
    <mergeCell ref="M229:P229"/>
    <mergeCell ref="M230:P230"/>
    <mergeCell ref="M231:P231"/>
    <mergeCell ref="M225:P225"/>
    <mergeCell ref="B178:J178"/>
    <mergeCell ref="K178:L178"/>
    <mergeCell ref="M178:O178"/>
    <mergeCell ref="B177:J177"/>
    <mergeCell ref="K177:L177"/>
    <mergeCell ref="M177:O177"/>
    <mergeCell ref="B188:H188"/>
    <mergeCell ref="I188:J188"/>
    <mergeCell ref="K188:L188"/>
    <mergeCell ref="M188:O188"/>
    <mergeCell ref="B189:H189"/>
    <mergeCell ref="I189:J189"/>
    <mergeCell ref="K189:L189"/>
    <mergeCell ref="M189:O189"/>
    <mergeCell ref="B190:H190"/>
    <mergeCell ref="I190:J190"/>
    <mergeCell ref="K190:L190"/>
    <mergeCell ref="M190:O190"/>
    <mergeCell ref="B191:H191"/>
    <mergeCell ref="I191:J191"/>
    <mergeCell ref="C254:O254"/>
    <mergeCell ref="C255:O255"/>
    <mergeCell ref="C256:O256"/>
    <mergeCell ref="S4:S5"/>
    <mergeCell ref="S7:S11"/>
    <mergeCell ref="H150:J150"/>
    <mergeCell ref="K150:M150"/>
    <mergeCell ref="N150:P150"/>
    <mergeCell ref="C253:O253"/>
    <mergeCell ref="B168:J168"/>
    <mergeCell ref="K168:L168"/>
    <mergeCell ref="M168:O168"/>
    <mergeCell ref="B169:J169"/>
    <mergeCell ref="K169:L169"/>
    <mergeCell ref="M169:O169"/>
    <mergeCell ref="B170:J170"/>
    <mergeCell ref="K170:L170"/>
    <mergeCell ref="B164:J164"/>
    <mergeCell ref="K164:L164"/>
    <mergeCell ref="M164:O164"/>
    <mergeCell ref="M170:O170"/>
    <mergeCell ref="B165:J165"/>
    <mergeCell ref="K165:L165"/>
    <mergeCell ref="M165:O165"/>
    <mergeCell ref="S66:S70"/>
    <mergeCell ref="F308:H308"/>
    <mergeCell ref="B308:E308"/>
    <mergeCell ref="S53:S55"/>
    <mergeCell ref="A1048576:B1048576"/>
    <mergeCell ref="L303:O303"/>
    <mergeCell ref="L304:O304"/>
    <mergeCell ref="L305:O305"/>
    <mergeCell ref="F306:H306"/>
    <mergeCell ref="I306:K306"/>
    <mergeCell ref="F307:H307"/>
    <mergeCell ref="B307:E307"/>
    <mergeCell ref="F303:H303"/>
    <mergeCell ref="F304:H304"/>
    <mergeCell ref="F305:H305"/>
    <mergeCell ref="I303:K303"/>
    <mergeCell ref="I304:K304"/>
    <mergeCell ref="I305:K305"/>
    <mergeCell ref="B303:E303"/>
    <mergeCell ref="B304:E304"/>
    <mergeCell ref="B305:E305"/>
    <mergeCell ref="S127:S128"/>
    <mergeCell ref="S180:S181"/>
    <mergeCell ref="S212:S213"/>
  </mergeCells>
  <conditionalFormatting sqref="A1:T69 A70:R70 T70 A71:T310">
    <cfRule type="expression" dxfId="31" priority="2">
      <formula>$A$1048576&gt;45473</formula>
    </cfRule>
  </conditionalFormatting>
  <conditionalFormatting sqref="B133:L133">
    <cfRule type="containsText" dxfId="30" priority="8" operator="containsText" text="Vul">
      <formula>NOT(ISERROR(SEARCH("Vul",B133)))</formula>
    </cfRule>
  </conditionalFormatting>
  <conditionalFormatting sqref="B218:L218">
    <cfRule type="containsText" dxfId="29" priority="11" operator="containsText" text="Vul">
      <formula>NOT(ISERROR(SEARCH("Vul",B218)))</formula>
    </cfRule>
  </conditionalFormatting>
  <conditionalFormatting sqref="B129:P130">
    <cfRule type="containsText" dxfId="28" priority="14" operator="containsText" text="Vul">
      <formula>NOT(ISERROR(SEARCH("Vul",B129)))</formula>
    </cfRule>
  </conditionalFormatting>
  <conditionalFormatting sqref="B214:P215">
    <cfRule type="containsText" dxfId="27" priority="13" operator="containsText" text="Vul">
      <formula>NOT(ISERROR(SEARCH("Vul",B214)))</formula>
    </cfRule>
  </conditionalFormatting>
  <conditionalFormatting sqref="C241">
    <cfRule type="expression" dxfId="26" priority="31">
      <formula>$B$241&gt;0</formula>
    </cfRule>
  </conditionalFormatting>
  <conditionalFormatting sqref="C242">
    <cfRule type="expression" dxfId="25" priority="30">
      <formula>$B$242&gt;0</formula>
    </cfRule>
  </conditionalFormatting>
  <conditionalFormatting sqref="C243">
    <cfRule type="expression" dxfId="24" priority="29">
      <formula>$B$243&gt;0</formula>
    </cfRule>
  </conditionalFormatting>
  <conditionalFormatting sqref="C244">
    <cfRule type="expression" dxfId="23" priority="18">
      <formula>$B$244&gt;0</formula>
    </cfRule>
  </conditionalFormatting>
  <conditionalFormatting sqref="C245">
    <cfRule type="expression" dxfId="22" priority="17">
      <formula>$B$245&gt;0</formula>
    </cfRule>
  </conditionalFormatting>
  <conditionalFormatting sqref="C246">
    <cfRule type="expression" dxfId="21" priority="16">
      <formula>$B$246&gt;0</formula>
    </cfRule>
  </conditionalFormatting>
  <conditionalFormatting sqref="M133">
    <cfRule type="cellIs" dxfId="20" priority="9" operator="equal">
      <formula>"►"</formula>
    </cfRule>
  </conditionalFormatting>
  <conditionalFormatting sqref="M218">
    <cfRule type="cellIs" dxfId="19" priority="12" operator="equal">
      <formula>"►"</formula>
    </cfRule>
  </conditionalFormatting>
  <conditionalFormatting sqref="M276:P276">
    <cfRule type="notContainsBlanks" dxfId="18" priority="4">
      <formula>LEN(TRIM(M276))&gt;0</formula>
    </cfRule>
  </conditionalFormatting>
  <conditionalFormatting sqref="N134:P134">
    <cfRule type="expression" dxfId="17" priority="5">
      <formula>$N$127="JA"</formula>
    </cfRule>
  </conditionalFormatting>
  <conditionalFormatting sqref="N218:P218">
    <cfRule type="notContainsBlanks" dxfId="16" priority="10">
      <formula>LEN(TRIM(N218))&gt;0</formula>
    </cfRule>
  </conditionalFormatting>
  <conditionalFormatting sqref="O133:P133">
    <cfRule type="notContainsBlanks" dxfId="15" priority="32">
      <formula>LEN(TRIM(O133))&gt;0</formula>
    </cfRule>
  </conditionalFormatting>
  <dataValidations xWindow="535" yWindow="420" count="16">
    <dataValidation allowBlank="1" showInputMessage="1" showErrorMessage="1" prompt="Straatnaam en huisnummer" sqref="D14:H14 D19:H19" xr:uid="{00000000-0002-0000-0000-000000000000}"/>
    <dataValidation allowBlank="1" showInputMessage="1" showErrorMessage="1" prompt="Postnummer en stad" sqref="L14:P14 L19:P19" xr:uid="{00000000-0002-0000-0000-000001000000}"/>
    <dataValidation allowBlank="1" showInputMessage="1" showErrorMessage="1" prompt="Voor rechtspersoon: geef rechtsvorm en naam_x000a__x000a_Voor natuurlijke persoon: geef voornaam en naam" sqref="E2:P2" xr:uid="{00000000-0002-0000-0000-000002000000}"/>
    <dataValidation allowBlank="1" showInputMessage="1" showErrorMessage="1" prompt="Voer geen 0 in en gebruik geen scheidingspunten._x000a__x000a_bvb. KBO = 0123.456.789_x000a__x000a_Voer in als 123456789" sqref="E5:P5" xr:uid="{00000000-0002-0000-0000-000003000000}"/>
    <dataValidation allowBlank="1" showInputMessage="1" showErrorMessage="1" prompt="Geef de datum in volgens het formaat_x000a__x000a_dd/mm/jjjj" sqref="E6:P6" xr:uid="{00000000-0002-0000-0000-000004000000}"/>
    <dataValidation allowBlank="1" showInputMessage="1" showErrorMessage="1" prompt="Voornaam en naam._x000a__x000a_Indien er meerdere zijn, scheiden met &quot;-&quot;." sqref="E7:P7" xr:uid="{00000000-0002-0000-0000-000005000000}"/>
    <dataValidation type="list" allowBlank="1" showInputMessage="1" showErrorMessage="1" sqref="L34:P34 L36:P36 L38:P38 L43:P44 L49:P50 L41:P41" xr:uid="{00000000-0002-0000-0000-000006000000}">
      <formula1>"JA,NEEN"</formula1>
    </dataValidation>
    <dataValidation type="list" allowBlank="1" showInputMessage="1" showErrorMessage="1" sqref="L52:P52" xr:uid="{00000000-0002-0000-0000-000007000000}">
      <formula1>"BTW-plichtige onderneming,NIET BTW-plichtige onderneming"</formula1>
    </dataValidation>
    <dataValidation allowBlank="1" showInputMessage="1" showErrorMessage="1" prompt="Geef het percentage ten belope waarvan de BTW verlegbaar is._x000a__x000a_Geef geen %-teken in._x000a__x000a_Is de BTW volledig verlegbaar vul dan 100 in._x000a_Is de BTW niet verlegbaar vul dan 0 in" sqref="L53:P53" xr:uid="{00000000-0002-0000-0000-000008000000}"/>
    <dataValidation type="list" allowBlank="1" showInputMessage="1" showErrorMessage="1" error="gebruik alleen een &quot;x&quot; om aan te duiden dat een actiefbestanddeel niet werd geïnd via een boedelrekenening." prompt="Gebruik een &quot;x&quot; om aan te duiden dat een actiefbestanddeel niet werd geïnd via een boedelrekenening._x000a__x000a_Indien u een ingevoerde X wil verwijderen, selecteer dan de cel en druk de knop &quot;delete&quot;." sqref="P66:P99" xr:uid="{00000000-0002-0000-0000-000009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87:E287" xr:uid="{00000000-0002-0000-0000-00000A000000}"/>
    <dataValidation type="list" showInputMessage="1" showErrorMessage="1" sqref="N127 N212" xr:uid="{00000000-0002-0000-0000-00000B000000}">
      <formula1>"JA,NEEN"</formula1>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58:P178 P187:P208" xr:uid="{00000000-0002-0000-0000-00000C000000}">
      <formula1>"X"</formula1>
    </dataValidation>
    <dataValidation type="decimal" allowBlank="1" showInputMessage="1" showErrorMessage="1" error="Geef een coëfficiënt die beantwoordt aan de uitleg die in het gele kader verschijnt." prompt="Geef de voorgestelde correctiecoëfficient in._x000a__x000a_Deze coëfficiënt is normalerwijze groter dan 1 doch verplicht kleiner dan of gelijk  aan 1,40." sqref="O133:P133" xr:uid="{00000000-0002-0000-0000-00000D000000}">
      <formula1>1.01</formula1>
      <formula2>1.4</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000-00000E000000}">
      <formula1>1970</formula1>
      <formula2>2033</formula2>
    </dataValidation>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000-00000F000000}">
      <formula1>1</formula1>
      <formula2>9999</formula2>
    </dataValidation>
  </dataValidations>
  <pageMargins left="0.59055118110236227" right="0.27559055118110237" top="0.43307086614173229" bottom="0.43307086614173229" header="0.15748031496062992" footer="0.15748031496062992"/>
  <pageSetup orientation="portrait" r:id="rId1"/>
  <headerFooter>
    <oddFooter>&amp;R&amp;"Arial,Standaard"&amp;9p. &amp;P van &amp;N</oddFooter>
  </headerFooter>
  <rowBreaks count="5" manualBreakCount="5">
    <brk id="54" max="16" man="1"/>
    <brk id="104" max="16" man="1"/>
    <brk id="154" max="16" man="1"/>
    <brk id="210" max="16" man="1"/>
    <brk id="259" max="16" man="1"/>
  </rowBreak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48576"/>
  <sheetViews>
    <sheetView showGridLines="0" zoomScaleNormal="100" workbookViewId="0">
      <selection activeCell="L27" sqref="L27:P27"/>
    </sheetView>
  </sheetViews>
  <sheetFormatPr defaultColWidth="0" defaultRowHeight="13.9" customHeight="1" x14ac:dyDescent="0.25"/>
  <cols>
    <col min="1" max="1" width="2.7109375" style="125" customWidth="1"/>
    <col min="2" max="17" width="5.7109375" style="116" customWidth="1"/>
    <col min="18" max="18" width="5.7109375" style="117" customWidth="1"/>
    <col min="19" max="19" width="52.28515625" style="119" customWidth="1"/>
    <col min="20" max="20" width="5.7109375" style="116" customWidth="1"/>
    <col min="21" max="16384" width="5.7109375" style="116" hidden="1"/>
  </cols>
  <sheetData>
    <row r="1" spans="1:20" s="2" customFormat="1" ht="13.9" customHeight="1" x14ac:dyDescent="0.25">
      <c r="A1" s="34" t="str">
        <f>IF(OR(ISBLANK(E1),ISBLANK(M1)),"►","")</f>
        <v>►</v>
      </c>
      <c r="B1" s="78" t="s">
        <v>0</v>
      </c>
      <c r="C1" s="79"/>
      <c r="D1" s="80"/>
      <c r="E1" s="348"/>
      <c r="F1" s="349"/>
      <c r="G1" s="350"/>
      <c r="H1" s="351"/>
      <c r="I1" s="103"/>
      <c r="J1" s="250" t="s">
        <v>6</v>
      </c>
      <c r="K1" s="251"/>
      <c r="L1" s="252"/>
      <c r="M1" s="253"/>
      <c r="N1" s="253"/>
      <c r="O1" s="253"/>
      <c r="P1" s="254"/>
      <c r="R1" s="117"/>
      <c r="S1" s="36" t="s">
        <v>19</v>
      </c>
      <c r="T1" s="116"/>
    </row>
    <row r="2" spans="1:20" s="2" customFormat="1" ht="13.9" customHeight="1" x14ac:dyDescent="0.25">
      <c r="A2" s="34" t="str">
        <f t="shared" ref="A2:A7" si="0">IF(ISBLANK(E2),"►","")</f>
        <v>►</v>
      </c>
      <c r="B2" s="37" t="s">
        <v>1</v>
      </c>
      <c r="C2" s="38"/>
      <c r="D2" s="39"/>
      <c r="E2" s="261"/>
      <c r="F2" s="261"/>
      <c r="G2" s="261"/>
      <c r="H2" s="261"/>
      <c r="I2" s="261"/>
      <c r="J2" s="261"/>
      <c r="K2" s="261"/>
      <c r="L2" s="261"/>
      <c r="M2" s="261"/>
      <c r="N2" s="261"/>
      <c r="O2" s="261"/>
      <c r="P2" s="262"/>
      <c r="R2" s="118"/>
      <c r="S2" s="36" t="s">
        <v>25</v>
      </c>
      <c r="T2" s="116"/>
    </row>
    <row r="3" spans="1:20" s="2" customFormat="1" ht="13.9" customHeight="1" x14ac:dyDescent="0.25">
      <c r="A3" s="34" t="str">
        <f t="shared" si="0"/>
        <v>►</v>
      </c>
      <c r="B3" s="40" t="s">
        <v>2</v>
      </c>
      <c r="C3" s="41"/>
      <c r="D3" s="42"/>
      <c r="E3" s="263"/>
      <c r="F3" s="263"/>
      <c r="G3" s="263"/>
      <c r="H3" s="263"/>
      <c r="I3" s="263"/>
      <c r="J3" s="263"/>
      <c r="K3" s="263"/>
      <c r="L3" s="263"/>
      <c r="M3" s="263"/>
      <c r="N3" s="263"/>
      <c r="O3" s="263"/>
      <c r="P3" s="264"/>
      <c r="R3" s="117"/>
      <c r="S3" s="119"/>
      <c r="T3" s="116"/>
    </row>
    <row r="4" spans="1:20" s="2" customFormat="1" ht="13.9" customHeight="1" x14ac:dyDescent="0.25">
      <c r="A4" s="34" t="str">
        <f t="shared" si="0"/>
        <v>►</v>
      </c>
      <c r="B4" s="40" t="s">
        <v>3</v>
      </c>
      <c r="C4" s="41"/>
      <c r="D4" s="42"/>
      <c r="E4" s="263"/>
      <c r="F4" s="263"/>
      <c r="G4" s="263"/>
      <c r="H4" s="263"/>
      <c r="I4" s="263"/>
      <c r="J4" s="263"/>
      <c r="K4" s="263"/>
      <c r="L4" s="263"/>
      <c r="M4" s="263"/>
      <c r="N4" s="263"/>
      <c r="O4" s="263"/>
      <c r="P4" s="264"/>
      <c r="R4" s="117"/>
      <c r="S4" s="164" t="s">
        <v>195</v>
      </c>
      <c r="T4" s="116"/>
    </row>
    <row r="5" spans="1:20" s="2" customFormat="1" ht="13.9" customHeight="1" x14ac:dyDescent="0.25">
      <c r="A5" s="34" t="str">
        <f t="shared" si="0"/>
        <v>►</v>
      </c>
      <c r="B5" s="40" t="s">
        <v>8</v>
      </c>
      <c r="C5" s="41"/>
      <c r="D5" s="42"/>
      <c r="E5" s="259"/>
      <c r="F5" s="259"/>
      <c r="G5" s="259"/>
      <c r="H5" s="259"/>
      <c r="I5" s="259"/>
      <c r="J5" s="259"/>
      <c r="K5" s="259"/>
      <c r="L5" s="259"/>
      <c r="M5" s="259"/>
      <c r="N5" s="259"/>
      <c r="O5" s="259"/>
      <c r="P5" s="260"/>
      <c r="R5" s="118"/>
      <c r="S5" s="168"/>
      <c r="T5" s="116"/>
    </row>
    <row r="6" spans="1:20" s="2" customFormat="1" ht="13.9" customHeight="1" x14ac:dyDescent="0.25">
      <c r="A6" s="34" t="str">
        <f t="shared" si="0"/>
        <v>►</v>
      </c>
      <c r="B6" s="40" t="s">
        <v>4</v>
      </c>
      <c r="C6" s="41"/>
      <c r="D6" s="42"/>
      <c r="E6" s="272"/>
      <c r="F6" s="263"/>
      <c r="G6" s="263"/>
      <c r="H6" s="263"/>
      <c r="I6" s="263"/>
      <c r="J6" s="263"/>
      <c r="K6" s="263"/>
      <c r="L6" s="263"/>
      <c r="M6" s="263"/>
      <c r="N6" s="263"/>
      <c r="O6" s="263"/>
      <c r="P6" s="264"/>
      <c r="R6" s="118"/>
      <c r="S6" s="120"/>
      <c r="T6" s="116"/>
    </row>
    <row r="7" spans="1:20" s="2" customFormat="1" ht="13.9" customHeight="1" x14ac:dyDescent="0.25">
      <c r="A7" s="34" t="str">
        <f t="shared" si="0"/>
        <v>►</v>
      </c>
      <c r="B7" s="63" t="s">
        <v>5</v>
      </c>
      <c r="C7" s="64"/>
      <c r="D7" s="82"/>
      <c r="E7" s="269"/>
      <c r="F7" s="269"/>
      <c r="G7" s="269"/>
      <c r="H7" s="269"/>
      <c r="I7" s="269"/>
      <c r="J7" s="269"/>
      <c r="K7" s="269"/>
      <c r="L7" s="269"/>
      <c r="M7" s="269"/>
      <c r="N7" s="269"/>
      <c r="O7" s="269"/>
      <c r="P7" s="270"/>
      <c r="R7" s="118"/>
      <c r="S7" s="164" t="s">
        <v>194</v>
      </c>
      <c r="T7" s="116"/>
    </row>
    <row r="8" spans="1:20" s="2" customFormat="1" ht="13.9" customHeight="1" x14ac:dyDescent="0.25">
      <c r="A8" s="34"/>
      <c r="B8" s="326" t="str">
        <f>IF(COUNTIF(A1:A202,"►")&gt;0,"û","")</f>
        <v>û</v>
      </c>
      <c r="C8" s="326"/>
      <c r="D8" s="43"/>
      <c r="I8" s="145" t="str">
        <f>VZ_Tax_80_XX171!I8</f>
        <v>V.2022.02.02 - 2024</v>
      </c>
      <c r="O8" s="326" t="str">
        <f>IF(COUNTIF(A1:A202,"►")&gt;0,"û","")</f>
        <v>û</v>
      </c>
      <c r="P8" s="326"/>
      <c r="R8" s="117"/>
      <c r="S8" s="168"/>
      <c r="T8" s="116"/>
    </row>
    <row r="9" spans="1:20" s="2" customFormat="1" ht="13.9" customHeight="1" x14ac:dyDescent="0.25">
      <c r="A9" s="34"/>
      <c r="B9" s="327"/>
      <c r="C9" s="327"/>
      <c r="D9" s="44"/>
      <c r="I9" s="45" t="s">
        <v>9</v>
      </c>
      <c r="O9" s="327"/>
      <c r="P9" s="327"/>
      <c r="R9" s="117"/>
      <c r="S9" s="168"/>
      <c r="T9" s="116"/>
    </row>
    <row r="10" spans="1:20" s="2" customFormat="1" ht="13.9" customHeight="1" x14ac:dyDescent="0.25">
      <c r="A10" s="34"/>
      <c r="B10" s="327"/>
      <c r="C10" s="327"/>
      <c r="D10" s="44"/>
      <c r="I10" s="33" t="str">
        <f>IF(ISBLANK(E6),"?",
IF(E6&lt;43221,"artikel 33 F.W.","artikel XX.145 WER")&amp;" na realisatie onroerend goed")</f>
        <v>?</v>
      </c>
      <c r="O10" s="327"/>
      <c r="P10" s="327"/>
      <c r="R10" s="117"/>
      <c r="S10" s="168"/>
      <c r="T10" s="116"/>
    </row>
    <row r="11" spans="1:20" s="2" customFormat="1" ht="13.9" customHeight="1" x14ac:dyDescent="0.25">
      <c r="A11" s="34"/>
      <c r="B11" s="44"/>
      <c r="C11" s="44"/>
      <c r="D11" s="44"/>
      <c r="I11" s="33" t="str">
        <f>"Aan de Ondernemingsrechtbank Gent"&amp;IF(E6&lt;43221," en aan de rechter-commissaris","")</f>
        <v>Aan de Ondernemingsrechtbank Gent en aan de rechter-commissaris</v>
      </c>
      <c r="R11" s="117"/>
      <c r="S11" s="168"/>
      <c r="T11" s="116"/>
    </row>
    <row r="12" spans="1:20" s="2" customFormat="1" ht="13.9" customHeight="1" x14ac:dyDescent="0.25">
      <c r="A12" s="34"/>
      <c r="B12" s="44"/>
      <c r="C12" s="44"/>
      <c r="D12" s="44"/>
      <c r="R12" s="117"/>
      <c r="S12" s="121"/>
      <c r="T12" s="116"/>
    </row>
    <row r="13" spans="1:20" s="2" customFormat="1" ht="13.9" customHeight="1" x14ac:dyDescent="0.25">
      <c r="A13" s="34" t="str">
        <f>IF(OR(ISBLANK(D13),ISBLANK(L13)),"►","")</f>
        <v>►</v>
      </c>
      <c r="B13" s="51" t="s">
        <v>11</v>
      </c>
      <c r="C13" s="51"/>
      <c r="D13" s="265"/>
      <c r="E13" s="265"/>
      <c r="F13" s="265"/>
      <c r="G13" s="265"/>
      <c r="H13" s="266"/>
      <c r="I13" s="57"/>
      <c r="J13" s="55" t="s">
        <v>10</v>
      </c>
      <c r="K13" s="57"/>
      <c r="L13" s="265"/>
      <c r="M13" s="265"/>
      <c r="N13" s="265"/>
      <c r="O13" s="265"/>
      <c r="P13" s="265"/>
      <c r="R13" s="117"/>
      <c r="S13" s="119"/>
      <c r="T13" s="116"/>
    </row>
    <row r="14" spans="1:20" s="2" customFormat="1" ht="13.9" customHeight="1" x14ac:dyDescent="0.25">
      <c r="A14" s="34" t="str">
        <f>IF(OR(ISBLANK(D14),ISBLANK(L14)),"►","")</f>
        <v>►</v>
      </c>
      <c r="B14" s="51" t="s">
        <v>12</v>
      </c>
      <c r="C14" s="51"/>
      <c r="D14" s="267"/>
      <c r="E14" s="267"/>
      <c r="F14" s="267"/>
      <c r="G14" s="267"/>
      <c r="H14" s="268"/>
      <c r="I14" s="57"/>
      <c r="J14" s="51" t="s">
        <v>13</v>
      </c>
      <c r="K14" s="51"/>
      <c r="L14" s="267"/>
      <c r="M14" s="267"/>
      <c r="N14" s="267"/>
      <c r="O14" s="267"/>
      <c r="P14" s="267"/>
      <c r="R14" s="138" t="s">
        <v>7</v>
      </c>
      <c r="S14" s="124" t="s">
        <v>73</v>
      </c>
      <c r="T14" s="116"/>
    </row>
    <row r="15" spans="1:20" s="2" customFormat="1" ht="13.9" customHeight="1" x14ac:dyDescent="0.25">
      <c r="A15" s="34"/>
      <c r="B15" s="56" t="s">
        <v>17</v>
      </c>
      <c r="C15" s="57"/>
      <c r="D15" s="268"/>
      <c r="E15" s="274"/>
      <c r="F15" s="274"/>
      <c r="G15" s="274"/>
      <c r="H15" s="274"/>
      <c r="I15" s="57"/>
      <c r="R15" s="126"/>
      <c r="S15" s="124"/>
      <c r="T15" s="116"/>
    </row>
    <row r="16" spans="1:20" s="2" customFormat="1" ht="13.9" customHeight="1" x14ac:dyDescent="0.25">
      <c r="A16" s="34"/>
      <c r="R16" s="126"/>
      <c r="S16" s="124"/>
      <c r="T16" s="116"/>
    </row>
    <row r="17" spans="1:20" s="2" customFormat="1" ht="13.9" customHeight="1" x14ac:dyDescent="0.25">
      <c r="A17" s="34" t="str">
        <f>IF(OR(ISBLANK(D17),ISBLANK(L17)),"►","")</f>
        <v/>
      </c>
      <c r="B17" s="55" t="s">
        <v>14</v>
      </c>
      <c r="C17" s="57"/>
      <c r="D17" s="271" t="s">
        <v>15</v>
      </c>
      <c r="E17" s="271"/>
      <c r="F17" s="271"/>
      <c r="G17" s="271"/>
      <c r="H17" s="271"/>
      <c r="I17" s="41"/>
      <c r="J17" s="55" t="s">
        <v>10</v>
      </c>
      <c r="K17" s="57"/>
      <c r="L17" s="271" t="s">
        <v>15</v>
      </c>
      <c r="M17" s="271"/>
      <c r="N17" s="271"/>
      <c r="O17" s="271"/>
      <c r="P17" s="273"/>
      <c r="R17" s="138" t="s">
        <v>7</v>
      </c>
      <c r="S17" s="124" t="s">
        <v>16</v>
      </c>
      <c r="T17" s="116"/>
    </row>
    <row r="18" spans="1:20" s="2" customFormat="1" ht="13.9" customHeight="1" x14ac:dyDescent="0.25">
      <c r="A18" s="34" t="str">
        <f>IF(OR(ISBLANK(D18),ISBLANK(L18)),"►","")</f>
        <v/>
      </c>
      <c r="B18" s="55" t="s">
        <v>12</v>
      </c>
      <c r="C18" s="57"/>
      <c r="D18" s="274" t="s">
        <v>15</v>
      </c>
      <c r="E18" s="274"/>
      <c r="F18" s="274"/>
      <c r="G18" s="274"/>
      <c r="H18" s="274"/>
      <c r="I18" s="41"/>
      <c r="J18" s="55" t="s">
        <v>13</v>
      </c>
      <c r="K18" s="57"/>
      <c r="L18" s="274" t="s">
        <v>15</v>
      </c>
      <c r="M18" s="274"/>
      <c r="N18" s="274"/>
      <c r="O18" s="274"/>
      <c r="P18" s="275"/>
      <c r="R18" s="126"/>
      <c r="S18" s="124"/>
      <c r="T18" s="116"/>
    </row>
    <row r="19" spans="1:20" s="2" customFormat="1" ht="13.9" customHeight="1" x14ac:dyDescent="0.25">
      <c r="A19" s="34"/>
      <c r="B19" s="55" t="s">
        <v>17</v>
      </c>
      <c r="C19" s="57"/>
      <c r="D19" s="274" t="s">
        <v>15</v>
      </c>
      <c r="E19" s="274"/>
      <c r="F19" s="274"/>
      <c r="G19" s="274"/>
      <c r="H19" s="274"/>
      <c r="I19" s="57"/>
      <c r="R19" s="126"/>
      <c r="S19" s="124"/>
      <c r="T19" s="116"/>
    </row>
    <row r="20" spans="1:20" s="2" customFormat="1" ht="13.9" customHeight="1" x14ac:dyDescent="0.25">
      <c r="A20" s="34"/>
      <c r="R20" s="126"/>
      <c r="S20" s="124"/>
      <c r="T20" s="116"/>
    </row>
    <row r="21" spans="1:20" s="2" customFormat="1" ht="13.9" customHeight="1" x14ac:dyDescent="0.25">
      <c r="A21" s="34"/>
      <c r="B21" s="192" t="s">
        <v>104</v>
      </c>
      <c r="C21" s="192"/>
      <c r="D21" s="192"/>
      <c r="E21" s="192"/>
      <c r="F21" s="192"/>
      <c r="G21" s="192"/>
      <c r="H21" s="192"/>
      <c r="I21" s="192"/>
      <c r="J21" s="192"/>
      <c r="K21" s="192"/>
      <c r="L21" s="192"/>
      <c r="M21" s="192"/>
      <c r="N21" s="192"/>
      <c r="O21" s="192"/>
      <c r="P21" s="192"/>
      <c r="R21" s="126"/>
      <c r="S21" s="124"/>
      <c r="T21" s="116"/>
    </row>
    <row r="22" spans="1:20" s="2" customFormat="1" ht="13.9" customHeight="1" x14ac:dyDescent="0.25">
      <c r="A22" s="34"/>
      <c r="B22" s="192"/>
      <c r="C22" s="192"/>
      <c r="D22" s="192"/>
      <c r="E22" s="192"/>
      <c r="F22" s="192"/>
      <c r="G22" s="192"/>
      <c r="H22" s="192"/>
      <c r="I22" s="192"/>
      <c r="J22" s="192"/>
      <c r="K22" s="192"/>
      <c r="L22" s="192"/>
      <c r="M22" s="192"/>
      <c r="N22" s="192"/>
      <c r="O22" s="192"/>
      <c r="P22" s="192"/>
      <c r="R22" s="126"/>
      <c r="S22" s="124"/>
      <c r="T22" s="116"/>
    </row>
    <row r="23" spans="1:20" s="2" customFormat="1" ht="13.9" customHeight="1" x14ac:dyDescent="0.25">
      <c r="A23" s="34"/>
      <c r="B23" s="192"/>
      <c r="C23" s="192"/>
      <c r="D23" s="192"/>
      <c r="E23" s="192"/>
      <c r="F23" s="192"/>
      <c r="G23" s="192"/>
      <c r="H23" s="192"/>
      <c r="I23" s="192"/>
      <c r="J23" s="192"/>
      <c r="K23" s="192"/>
      <c r="L23" s="192"/>
      <c r="M23" s="192"/>
      <c r="N23" s="192"/>
      <c r="O23" s="192"/>
      <c r="P23" s="192"/>
      <c r="R23" s="126"/>
      <c r="S23" s="124"/>
      <c r="T23" s="116"/>
    </row>
    <row r="24" spans="1:20" s="2" customFormat="1" ht="13.9" customHeight="1" x14ac:dyDescent="0.25">
      <c r="A24" s="34"/>
      <c r="R24" s="126"/>
      <c r="S24" s="124"/>
      <c r="T24" s="116"/>
    </row>
    <row r="25" spans="1:20" s="2" customFormat="1" ht="13.9" customHeight="1" x14ac:dyDescent="0.25">
      <c r="A25" s="34"/>
      <c r="B25" s="18" t="s">
        <v>18</v>
      </c>
      <c r="C25" s="18"/>
      <c r="D25" s="18"/>
      <c r="E25" s="18"/>
      <c r="F25" s="18"/>
      <c r="G25" s="18"/>
      <c r="H25" s="18"/>
      <c r="I25" s="18"/>
      <c r="J25" s="18"/>
      <c r="K25" s="18"/>
      <c r="L25" s="18"/>
      <c r="M25" s="18"/>
      <c r="N25" s="18"/>
      <c r="O25" s="18"/>
      <c r="P25" s="102" t="str">
        <f>IF(COUNTIF(A26:A29,"►")&gt;0,"û","")</f>
        <v/>
      </c>
      <c r="R25" s="126"/>
      <c r="S25" s="124"/>
      <c r="T25" s="116"/>
    </row>
    <row r="26" spans="1:20" s="2" customFormat="1" ht="13.9" customHeight="1" x14ac:dyDescent="0.25">
      <c r="A26" s="34"/>
      <c r="R26" s="255" t="s">
        <v>7</v>
      </c>
      <c r="S26" s="164" t="s">
        <v>196</v>
      </c>
      <c r="T26" s="116"/>
    </row>
    <row r="27" spans="1:20" s="2" customFormat="1" ht="13.9" customHeight="1" x14ac:dyDescent="0.25">
      <c r="A27" s="34" t="str">
        <f>IF(ISBLANK(L27),"►","")</f>
        <v/>
      </c>
      <c r="B27" s="2" t="s">
        <v>68</v>
      </c>
      <c r="L27" s="276">
        <v>131.72999999999999</v>
      </c>
      <c r="M27" s="277"/>
      <c r="N27" s="277"/>
      <c r="O27" s="277"/>
      <c r="P27" s="278"/>
      <c r="R27" s="255"/>
      <c r="S27" s="164"/>
      <c r="T27" s="116"/>
    </row>
    <row r="28" spans="1:20" s="2" customFormat="1" ht="13.9" customHeight="1" x14ac:dyDescent="0.25">
      <c r="A28" s="34"/>
      <c r="B28" s="2" t="s">
        <v>69</v>
      </c>
      <c r="L28" s="279">
        <v>106.06</v>
      </c>
      <c r="M28" s="280"/>
      <c r="N28" s="280"/>
      <c r="O28" s="280"/>
      <c r="P28" s="281"/>
      <c r="R28" s="255"/>
      <c r="S28" s="164"/>
      <c r="T28" s="116"/>
    </row>
    <row r="29" spans="1:20" s="2" customFormat="1" ht="13.9" customHeight="1" x14ac:dyDescent="0.25">
      <c r="A29" s="34"/>
      <c r="B29" s="15" t="str">
        <f>IF(ISBLANK(L27),
"?",
IF(ROUNDDOWN(((L27-L28)/5),0)&lt;0,"De basisbarema's worden verminderd met "&amp;-(ROUNDDOWN(((L27-L28)/5),0))&amp;" maal 5 %.",IF(ROUNDDOWN(((L27-L28)/5),0)&gt;0,"De basisbarema's worden vermeerderd met "&amp;ROUNDDOWN(((L27-L28)/5),0)&amp;" maal 5 %.","De basisbarema's zijn van toepassing.")))</f>
        <v>De basisbarema's worden vermeerderd met 5 maal 5 %.</v>
      </c>
      <c r="R29" s="255"/>
      <c r="S29" s="164"/>
      <c r="T29" s="116"/>
    </row>
    <row r="30" spans="1:20" s="2" customFormat="1" ht="13.9" customHeight="1" x14ac:dyDescent="0.25">
      <c r="A30" s="34"/>
      <c r="R30" s="126"/>
      <c r="S30" s="124"/>
      <c r="T30" s="116"/>
    </row>
    <row r="31" spans="1:20" s="2" customFormat="1" ht="13.9" customHeight="1" x14ac:dyDescent="0.25">
      <c r="A31" s="34"/>
      <c r="B31" s="18" t="str">
        <f>"2.   ALGEMEEN - het onroerend goed   ("&amp;IF(E6&lt;43221,"F.W.","WER")&amp;")"</f>
        <v>2.   ALGEMEEN - het onroerend goed   (F.W.)</v>
      </c>
      <c r="C31" s="18"/>
      <c r="D31" s="18"/>
      <c r="E31" s="18"/>
      <c r="F31" s="18"/>
      <c r="G31" s="18"/>
      <c r="H31" s="18"/>
      <c r="I31" s="18"/>
      <c r="J31" s="18"/>
      <c r="K31" s="18"/>
      <c r="L31" s="18"/>
      <c r="M31" s="18"/>
      <c r="N31" s="18"/>
      <c r="O31" s="18"/>
      <c r="P31" s="102" t="str">
        <f>IF(COUNTIF(A33:A61,"►")&gt;0,"û","")</f>
        <v>û</v>
      </c>
      <c r="R31" s="126"/>
      <c r="S31" s="124"/>
      <c r="T31" s="116"/>
    </row>
    <row r="32" spans="1:20" s="2" customFormat="1" ht="13.9" customHeight="1" x14ac:dyDescent="0.25">
      <c r="A32" s="34"/>
      <c r="R32" s="126"/>
      <c r="S32" s="124"/>
      <c r="T32" s="116"/>
    </row>
    <row r="33" spans="1:20" s="2" customFormat="1" ht="13.9" customHeight="1" x14ac:dyDescent="0.25">
      <c r="A33" s="34" t="str">
        <f>IF(ISBLANK(K33),"►","")</f>
        <v>►</v>
      </c>
      <c r="B33" s="2" t="s">
        <v>105</v>
      </c>
      <c r="K33" s="268"/>
      <c r="L33" s="357"/>
      <c r="M33" s="357"/>
      <c r="N33" s="357"/>
      <c r="O33" s="357"/>
      <c r="P33" s="358"/>
      <c r="R33" s="138" t="s">
        <v>7</v>
      </c>
      <c r="S33" s="146" t="s">
        <v>201</v>
      </c>
      <c r="T33" s="116"/>
    </row>
    <row r="34" spans="1:20" s="2" customFormat="1" ht="13.9" customHeight="1" x14ac:dyDescent="0.25">
      <c r="A34" s="34"/>
      <c r="B34" s="376" t="s">
        <v>106</v>
      </c>
      <c r="C34" s="377"/>
      <c r="D34" s="377"/>
      <c r="E34" s="377"/>
      <c r="F34" s="377"/>
      <c r="G34" s="377"/>
      <c r="H34" s="377"/>
      <c r="I34" s="377"/>
      <c r="J34" s="115"/>
      <c r="K34" s="378"/>
      <c r="L34" s="378"/>
      <c r="M34" s="378"/>
      <c r="N34" s="378"/>
      <c r="O34" s="378"/>
      <c r="P34" s="378"/>
      <c r="R34" s="126"/>
      <c r="S34" s="146"/>
      <c r="T34" s="116"/>
    </row>
    <row r="35" spans="1:20" s="2" customFormat="1" ht="13.9" customHeight="1" x14ac:dyDescent="0.25">
      <c r="A35" s="34"/>
      <c r="B35" s="377"/>
      <c r="C35" s="377"/>
      <c r="D35" s="377"/>
      <c r="E35" s="377"/>
      <c r="F35" s="377"/>
      <c r="G35" s="377"/>
      <c r="H35" s="377"/>
      <c r="I35" s="377"/>
      <c r="J35" s="115"/>
      <c r="K35" s="379"/>
      <c r="L35" s="379"/>
      <c r="M35" s="379"/>
      <c r="N35" s="379"/>
      <c r="O35" s="379"/>
      <c r="P35" s="379"/>
      <c r="R35" s="126"/>
      <c r="S35" s="146"/>
      <c r="T35" s="116"/>
    </row>
    <row r="36" spans="1:20" s="2" customFormat="1" ht="13.9" customHeight="1" x14ac:dyDescent="0.25">
      <c r="A36" s="34"/>
      <c r="K36" s="379"/>
      <c r="L36" s="379"/>
      <c r="M36" s="379"/>
      <c r="N36" s="379"/>
      <c r="O36" s="379"/>
      <c r="P36" s="379"/>
      <c r="R36" s="126"/>
      <c r="S36" s="146"/>
      <c r="T36" s="116"/>
    </row>
    <row r="37" spans="1:20" s="2" customFormat="1" ht="9" customHeight="1" x14ac:dyDescent="0.25">
      <c r="A37" s="34"/>
      <c r="R37" s="126"/>
      <c r="S37" s="124"/>
      <c r="T37" s="116"/>
    </row>
    <row r="38" spans="1:20" s="2" customFormat="1" ht="13.9" customHeight="1" x14ac:dyDescent="0.25">
      <c r="A38" s="34" t="str">
        <f>IF(ISBLANK(K38),"►","")</f>
        <v>►</v>
      </c>
      <c r="B38" s="2" t="s">
        <v>129</v>
      </c>
      <c r="K38" s="268"/>
      <c r="L38" s="357"/>
      <c r="M38" s="357"/>
      <c r="N38" s="357"/>
      <c r="O38" s="357"/>
      <c r="P38" s="358"/>
      <c r="R38" s="138" t="s">
        <v>7</v>
      </c>
      <c r="S38" s="124" t="s">
        <v>130</v>
      </c>
      <c r="T38" s="116"/>
    </row>
    <row r="39" spans="1:20" s="2" customFormat="1" ht="9" customHeight="1" x14ac:dyDescent="0.25">
      <c r="A39" s="34"/>
      <c r="R39" s="126"/>
      <c r="S39" s="124"/>
      <c r="T39" s="116"/>
    </row>
    <row r="40" spans="1:20" s="2" customFormat="1" ht="13.9" customHeight="1" x14ac:dyDescent="0.25">
      <c r="A40" s="34" t="str">
        <f>IF(ISBLANK(K40),"►","")</f>
        <v>►</v>
      </c>
      <c r="B40" s="2" t="s">
        <v>131</v>
      </c>
      <c r="K40" s="359"/>
      <c r="L40" s="360"/>
      <c r="M40" s="360"/>
      <c r="N40" s="360"/>
      <c r="O40" s="360"/>
      <c r="P40" s="361"/>
      <c r="R40" s="138" t="s">
        <v>7</v>
      </c>
      <c r="S40" s="124" t="s">
        <v>132</v>
      </c>
      <c r="T40" s="116"/>
    </row>
    <row r="41" spans="1:20" s="2" customFormat="1" ht="9" customHeight="1" x14ac:dyDescent="0.25">
      <c r="A41" s="34"/>
      <c r="R41" s="126"/>
      <c r="S41" s="124"/>
      <c r="T41" s="116"/>
    </row>
    <row r="42" spans="1:20" s="2" customFormat="1" ht="13.9" customHeight="1" x14ac:dyDescent="0.25">
      <c r="A42" s="34" t="str">
        <f>IF(ISBLANK(K42),"►","")</f>
        <v>►</v>
      </c>
      <c r="B42" s="2" t="s">
        <v>133</v>
      </c>
      <c r="D42" s="2" t="s">
        <v>134</v>
      </c>
      <c r="K42" s="359"/>
      <c r="L42" s="360"/>
      <c r="M42" s="360"/>
      <c r="N42" s="360"/>
      <c r="O42" s="360"/>
      <c r="P42" s="361"/>
      <c r="R42" s="138" t="s">
        <v>7</v>
      </c>
      <c r="S42" s="164" t="s">
        <v>136</v>
      </c>
      <c r="T42" s="116"/>
    </row>
    <row r="43" spans="1:20" s="2" customFormat="1" ht="13.9" customHeight="1" x14ac:dyDescent="0.25">
      <c r="A43" s="34" t="str">
        <f>IF(ISBLANK(K43),"►","")</f>
        <v>►</v>
      </c>
      <c r="D43" s="2" t="s">
        <v>135</v>
      </c>
      <c r="K43" s="359"/>
      <c r="L43" s="360"/>
      <c r="M43" s="360"/>
      <c r="N43" s="360"/>
      <c r="O43" s="360"/>
      <c r="P43" s="361"/>
      <c r="R43" s="126"/>
      <c r="S43" s="164"/>
      <c r="T43" s="116"/>
    </row>
    <row r="44" spans="1:20" s="2" customFormat="1" ht="9" customHeight="1" x14ac:dyDescent="0.25">
      <c r="A44" s="34"/>
      <c r="R44" s="126"/>
      <c r="S44" s="124"/>
      <c r="T44" s="116"/>
    </row>
    <row r="45" spans="1:20" s="2" customFormat="1" ht="13.9" customHeight="1" x14ac:dyDescent="0.25">
      <c r="A45" s="34" t="str">
        <f>IF(ISBLANK(K45),"►","")</f>
        <v>►</v>
      </c>
      <c r="B45" s="2" t="s">
        <v>137</v>
      </c>
      <c r="K45" s="359"/>
      <c r="L45" s="360"/>
      <c r="M45" s="360"/>
      <c r="N45" s="360"/>
      <c r="O45" s="360"/>
      <c r="P45" s="361"/>
      <c r="R45" s="138" t="s">
        <v>7</v>
      </c>
      <c r="S45" s="146" t="s">
        <v>205</v>
      </c>
      <c r="T45" s="116"/>
    </row>
    <row r="46" spans="1:20" s="2" customFormat="1" ht="9" customHeight="1" x14ac:dyDescent="0.25">
      <c r="A46" s="34"/>
      <c r="R46" s="117"/>
      <c r="S46" s="146"/>
      <c r="T46" s="116"/>
    </row>
    <row r="47" spans="1:20" s="2" customFormat="1" ht="13.9" customHeight="1" x14ac:dyDescent="0.25">
      <c r="A47" s="34" t="str">
        <f>IF(K45="uit de hand",(IF(ISBLANK(K47),"►","")),(IF(ISBLANK(K47),"","►")))</f>
        <v/>
      </c>
      <c r="B47" s="2" t="str">
        <f>IF(ISBLANK(K45),"?",IF(K45="uit de hand","Datum beschikking artikel 1193ter Ger.W.:",""))</f>
        <v>?</v>
      </c>
      <c r="K47" s="370"/>
      <c r="L47" s="371"/>
      <c r="M47" s="371"/>
      <c r="N47" s="371"/>
      <c r="O47" s="371"/>
      <c r="P47" s="372"/>
      <c r="R47" s="117"/>
      <c r="S47" s="146"/>
      <c r="T47" s="116"/>
    </row>
    <row r="48" spans="1:20" s="2" customFormat="1" ht="9" customHeight="1" x14ac:dyDescent="0.25">
      <c r="A48" s="34"/>
      <c r="R48" s="126"/>
      <c r="S48" s="124"/>
      <c r="T48" s="116"/>
    </row>
    <row r="49" spans="1:20" s="2" customFormat="1" ht="13.9" customHeight="1" x14ac:dyDescent="0.25">
      <c r="A49" s="34" t="str">
        <f>IF(B49="?",IF(ISBLANK(K49),"","►"),IF(ISBLANK(K49),"►",""))</f>
        <v/>
      </c>
      <c r="B49" s="2" t="str">
        <f>IF(ISBLANK(K45),"?",IF(K45="uit de hand","Datum notariële verkoopakte:","Datum PV definitieve toewijzing:"))</f>
        <v>?</v>
      </c>
      <c r="K49" s="370"/>
      <c r="L49" s="371"/>
      <c r="M49" s="371"/>
      <c r="N49" s="371"/>
      <c r="O49" s="371"/>
      <c r="P49" s="372"/>
      <c r="R49" s="126"/>
      <c r="S49" s="124"/>
      <c r="T49" s="116"/>
    </row>
    <row r="50" spans="1:20" s="2" customFormat="1" ht="9" customHeight="1" x14ac:dyDescent="0.25">
      <c r="A50" s="34"/>
      <c r="R50" s="126"/>
      <c r="S50" s="124"/>
      <c r="T50" s="116"/>
    </row>
    <row r="51" spans="1:20" s="2" customFormat="1" ht="13.9" customHeight="1" x14ac:dyDescent="0.25">
      <c r="A51" s="34" t="str">
        <f>IF(B51="?",IF(ISBLANK(K51),"","►"),IF(ISBLANK(K51),"►",""))</f>
        <v/>
      </c>
      <c r="B51" s="2" t="str">
        <f>IF(ISBLANK(K45),"?",IF(K45="uit de hand","Verkooppprijs:","Toewijzingsprijs:"))</f>
        <v>?</v>
      </c>
      <c r="K51" s="373"/>
      <c r="L51" s="374"/>
      <c r="M51" s="374"/>
      <c r="N51" s="374"/>
      <c r="O51" s="374"/>
      <c r="P51" s="375"/>
      <c r="R51" s="126"/>
      <c r="S51" s="124"/>
      <c r="T51" s="116"/>
    </row>
    <row r="52" spans="1:20" s="2" customFormat="1" ht="13.9" customHeight="1" x14ac:dyDescent="0.25">
      <c r="A52" s="34"/>
      <c r="R52" s="126"/>
      <c r="S52" s="124"/>
      <c r="T52" s="116"/>
    </row>
    <row r="53" spans="1:20" s="2" customFormat="1" ht="13.9" customHeight="1" x14ac:dyDescent="0.25">
      <c r="A53" s="34"/>
      <c r="R53" s="126"/>
      <c r="S53" s="124"/>
      <c r="T53" s="116"/>
    </row>
    <row r="54" spans="1:20" s="2" customFormat="1" ht="13.9" customHeight="1" x14ac:dyDescent="0.25">
      <c r="A54" s="34" t="str">
        <f>IF(ISBLANK(K54),"►","")</f>
        <v>►</v>
      </c>
      <c r="B54" s="2" t="s">
        <v>138</v>
      </c>
      <c r="K54" s="359"/>
      <c r="L54" s="360"/>
      <c r="M54" s="360"/>
      <c r="N54" s="360"/>
      <c r="O54" s="360"/>
      <c r="P54" s="361"/>
      <c r="R54" s="138" t="s">
        <v>7</v>
      </c>
      <c r="S54" s="140" t="s">
        <v>142</v>
      </c>
      <c r="T54" s="116"/>
    </row>
    <row r="55" spans="1:20" s="2" customFormat="1" ht="13.9" customHeight="1" x14ac:dyDescent="0.25">
      <c r="A55" s="34"/>
      <c r="R55" s="126"/>
      <c r="S55" s="141" t="s">
        <v>141</v>
      </c>
      <c r="T55" s="116"/>
    </row>
    <row r="56" spans="1:20" s="2" customFormat="1" ht="13.9" customHeight="1" x14ac:dyDescent="0.25">
      <c r="A56" s="34" t="str">
        <f>IF(ISBLANK(K56),"►","")</f>
        <v>►</v>
      </c>
      <c r="B56" s="2" t="s">
        <v>140</v>
      </c>
      <c r="K56" s="359"/>
      <c r="L56" s="360"/>
      <c r="M56" s="360"/>
      <c r="N56" s="360"/>
      <c r="O56" s="360"/>
      <c r="P56" s="361"/>
      <c r="R56" s="138"/>
      <c r="S56" s="124" t="s">
        <v>143</v>
      </c>
      <c r="T56" s="116"/>
    </row>
    <row r="57" spans="1:20" s="2" customFormat="1" ht="13.9" customHeight="1" x14ac:dyDescent="0.25">
      <c r="A57" s="34"/>
      <c r="R57" s="126"/>
      <c r="S57" s="124"/>
      <c r="T57" s="116"/>
    </row>
    <row r="58" spans="1:20" s="2" customFormat="1" ht="13.9" customHeight="1" x14ac:dyDescent="0.25">
      <c r="A58" s="34" t="str">
        <f>IF(ISBLANK(K58),"►","")</f>
        <v>►</v>
      </c>
      <c r="B58" s="2" t="s">
        <v>139</v>
      </c>
      <c r="K58" s="359"/>
      <c r="L58" s="360"/>
      <c r="M58" s="360"/>
      <c r="N58" s="360"/>
      <c r="O58" s="360"/>
      <c r="P58" s="361"/>
      <c r="R58" s="138"/>
      <c r="S58" s="124"/>
      <c r="T58" s="116"/>
    </row>
    <row r="59" spans="1:20" s="2" customFormat="1" ht="13.9" customHeight="1" x14ac:dyDescent="0.25">
      <c r="A59" s="34"/>
      <c r="R59" s="126"/>
      <c r="S59" s="124"/>
      <c r="T59" s="116"/>
    </row>
    <row r="60" spans="1:20" s="2" customFormat="1" ht="13.9" customHeight="1" x14ac:dyDescent="0.25">
      <c r="A60" s="34" t="str">
        <f>IF(ISBLANK(K60),"►","")</f>
        <v>►</v>
      </c>
      <c r="B60" s="229" t="s">
        <v>144</v>
      </c>
      <c r="C60" s="229"/>
      <c r="D60" s="229"/>
      <c r="E60" s="229"/>
      <c r="F60" s="229"/>
      <c r="G60" s="229"/>
      <c r="H60" s="229"/>
      <c r="I60" s="229"/>
      <c r="K60" s="359"/>
      <c r="L60" s="360"/>
      <c r="M60" s="360"/>
      <c r="N60" s="360"/>
      <c r="O60" s="360"/>
      <c r="P60" s="361"/>
      <c r="R60" s="126"/>
      <c r="S60" s="124"/>
      <c r="T60" s="116"/>
    </row>
    <row r="61" spans="1:20" s="2" customFormat="1" ht="13.9" customHeight="1" x14ac:dyDescent="0.25">
      <c r="A61" s="34"/>
      <c r="B61" s="229"/>
      <c r="C61" s="229"/>
      <c r="D61" s="229"/>
      <c r="E61" s="229"/>
      <c r="F61" s="229"/>
      <c r="G61" s="229"/>
      <c r="H61" s="229"/>
      <c r="I61" s="229"/>
      <c r="R61" s="126"/>
      <c r="S61" s="124"/>
      <c r="T61" s="116"/>
    </row>
    <row r="62" spans="1:20" s="2" customFormat="1" ht="13.9" customHeight="1" x14ac:dyDescent="0.25">
      <c r="A62" s="34"/>
      <c r="B62" s="363"/>
      <c r="C62" s="363"/>
      <c r="D62" s="363"/>
      <c r="E62" s="363"/>
      <c r="F62" s="363"/>
      <c r="G62" s="363"/>
      <c r="H62" s="363"/>
      <c r="I62" s="363"/>
      <c r="R62" s="126"/>
      <c r="S62" s="124"/>
      <c r="T62" s="116"/>
    </row>
    <row r="63" spans="1:20" s="2" customFormat="1" ht="13.9" customHeight="1" x14ac:dyDescent="0.25">
      <c r="A63" s="34"/>
      <c r="R63" s="126"/>
      <c r="S63" s="124"/>
      <c r="T63" s="116"/>
    </row>
    <row r="64" spans="1:20" s="2" customFormat="1" ht="13.9" customHeight="1" x14ac:dyDescent="0.25">
      <c r="A64" s="34"/>
      <c r="B64" s="18" t="s">
        <v>145</v>
      </c>
      <c r="C64" s="18"/>
      <c r="D64" s="18"/>
      <c r="E64" s="18"/>
      <c r="F64" s="18"/>
      <c r="G64" s="18"/>
      <c r="H64" s="18"/>
      <c r="I64" s="18"/>
      <c r="J64" s="18"/>
      <c r="K64" s="18"/>
      <c r="L64" s="18"/>
      <c r="M64" s="18"/>
      <c r="N64" s="18"/>
      <c r="O64" s="18"/>
      <c r="P64" s="102" t="str">
        <f>IF(COUNTIF(A66:A74,"►")&gt;0,"û","")</f>
        <v>û</v>
      </c>
      <c r="R64" s="126"/>
      <c r="S64" s="124"/>
      <c r="T64" s="116"/>
    </row>
    <row r="65" spans="1:20" s="2" customFormat="1" ht="13.9" customHeight="1" x14ac:dyDescent="0.25">
      <c r="A65" s="34"/>
      <c r="R65" s="126"/>
      <c r="S65" s="124"/>
      <c r="T65" s="116"/>
    </row>
    <row r="66" spans="1:20" s="2" customFormat="1" ht="13.9" customHeight="1" x14ac:dyDescent="0.25">
      <c r="A66" s="34" t="str">
        <f>IF(ISBLANK(M66),"►","")</f>
        <v>►</v>
      </c>
      <c r="B66" s="229" t="str">
        <f>"Zal de verkoopprijs ("&amp;TEXT(K51,"#.##0,00")&amp;" EUR), na aanrekening van de kosten verbonden aan de verkoop, integraal worden toegewezen aan de hypothecaire schuldeiser(s) ?"</f>
        <v>Zal de verkoopprijs (0,00 EUR), na aanrekening van de kosten verbonden aan de verkoop, integraal worden toegewezen aan de hypothecaire schuldeiser(s) ?</v>
      </c>
      <c r="C66" s="229"/>
      <c r="D66" s="229"/>
      <c r="E66" s="229"/>
      <c r="F66" s="229"/>
      <c r="G66" s="229"/>
      <c r="H66" s="229"/>
      <c r="I66" s="229"/>
      <c r="J66" s="229"/>
      <c r="K66" s="229"/>
      <c r="L66" s="229"/>
      <c r="M66" s="364"/>
      <c r="N66" s="365"/>
      <c r="O66" s="365"/>
      <c r="P66" s="366"/>
      <c r="R66" s="138" t="s">
        <v>7</v>
      </c>
      <c r="S66" s="164" t="s">
        <v>208</v>
      </c>
      <c r="T66" s="116"/>
    </row>
    <row r="67" spans="1:20" s="2" customFormat="1" ht="13.9" customHeight="1" x14ac:dyDescent="0.25">
      <c r="A67" s="34"/>
      <c r="B67" s="229"/>
      <c r="C67" s="229"/>
      <c r="D67" s="229"/>
      <c r="E67" s="229"/>
      <c r="F67" s="229"/>
      <c r="G67" s="229"/>
      <c r="H67" s="229"/>
      <c r="I67" s="229"/>
      <c r="J67" s="229"/>
      <c r="K67" s="229"/>
      <c r="L67" s="229"/>
      <c r="R67" s="126"/>
      <c r="S67" s="164"/>
      <c r="T67" s="116"/>
    </row>
    <row r="68" spans="1:20" s="2" customFormat="1" ht="13.9" customHeight="1" x14ac:dyDescent="0.25">
      <c r="A68" s="34"/>
      <c r="B68" s="229"/>
      <c r="C68" s="229"/>
      <c r="D68" s="229"/>
      <c r="E68" s="229"/>
      <c r="F68" s="229"/>
      <c r="G68" s="229"/>
      <c r="H68" s="229"/>
      <c r="I68" s="229"/>
      <c r="J68" s="229"/>
      <c r="K68" s="229"/>
      <c r="L68" s="229"/>
      <c r="R68" s="126"/>
      <c r="S68" s="164"/>
      <c r="T68" s="116"/>
    </row>
    <row r="69" spans="1:20" s="2" customFormat="1" ht="13.9" customHeight="1" x14ac:dyDescent="0.25">
      <c r="A69" s="34"/>
      <c r="R69" s="126"/>
      <c r="S69" s="164"/>
      <c r="T69" s="116"/>
    </row>
    <row r="70" spans="1:20" s="2" customFormat="1" ht="13.9" customHeight="1" x14ac:dyDescent="0.25">
      <c r="A70" s="34" t="str">
        <f>IF(M66="NEEN",(IF(ISBLANK(M70),"►","")),(IF(ISBLANK(M70),"","►")))</f>
        <v/>
      </c>
      <c r="B70" s="368" t="str">
        <f>IF(M66="NEEN","Geef het bedrag dat aan de hypothecaire schuldeiser(s) zal worden toebedeeld en dat als basis dient voor de berekening van het afzonderlijk ereloon.","-")</f>
        <v>-</v>
      </c>
      <c r="C70" s="368"/>
      <c r="D70" s="368"/>
      <c r="E70" s="368"/>
      <c r="F70" s="368"/>
      <c r="G70" s="368"/>
      <c r="H70" s="368"/>
      <c r="I70" s="368"/>
      <c r="J70" s="368"/>
      <c r="K70" s="368"/>
      <c r="L70" s="368"/>
      <c r="M70" s="367"/>
      <c r="N70" s="367"/>
      <c r="O70" s="367"/>
      <c r="P70" s="367"/>
      <c r="R70" s="126"/>
      <c r="S70" s="124"/>
      <c r="T70" s="116"/>
    </row>
    <row r="71" spans="1:20" s="2" customFormat="1" ht="13.9" customHeight="1" x14ac:dyDescent="0.25">
      <c r="A71" s="34"/>
      <c r="B71" s="368"/>
      <c r="C71" s="368"/>
      <c r="D71" s="368"/>
      <c r="E71" s="368"/>
      <c r="F71" s="368"/>
      <c r="G71" s="368"/>
      <c r="H71" s="368"/>
      <c r="I71" s="368"/>
      <c r="J71" s="368"/>
      <c r="K71" s="368"/>
      <c r="L71" s="368"/>
      <c r="R71" s="126"/>
      <c r="S71" s="124"/>
      <c r="T71" s="116"/>
    </row>
    <row r="72" spans="1:20" s="2" customFormat="1" ht="13.9" customHeight="1" x14ac:dyDescent="0.25">
      <c r="A72" s="34"/>
      <c r="R72" s="126"/>
      <c r="S72" s="124"/>
      <c r="T72" s="116"/>
    </row>
    <row r="73" spans="1:20" s="2" customFormat="1" ht="13.9" customHeight="1" x14ac:dyDescent="0.25">
      <c r="A73" s="34"/>
      <c r="B73" s="369" t="str">
        <f>"De curator stelt voor het ereloon, exclusief BTW, als volgt te bepalen, op basis van een bedrag dat, na aanrekening van de kosten zal toebedeeld worden aan de hypothecaire schuldeisers, zijnde "&amp;
TEXT(IF(M66="JA",K51,M70),"#.##0,00")&amp;" EUR :"</f>
        <v>De curator stelt voor het ereloon, exclusief BTW, als volgt te bepalen, op basis van een bedrag dat, na aanrekening van de kosten zal toebedeeld worden aan de hypothecaire schuldeisers, zijnde 0,00 EUR :</v>
      </c>
      <c r="C73" s="369"/>
      <c r="D73" s="369"/>
      <c r="E73" s="369"/>
      <c r="F73" s="369"/>
      <c r="G73" s="369"/>
      <c r="H73" s="369"/>
      <c r="I73" s="369"/>
      <c r="J73" s="369"/>
      <c r="K73" s="369"/>
      <c r="L73" s="369"/>
      <c r="M73" s="369"/>
      <c r="N73" s="369"/>
      <c r="O73" s="369"/>
      <c r="P73" s="369"/>
      <c r="R73" s="126"/>
      <c r="S73" s="124"/>
      <c r="T73" s="116"/>
    </row>
    <row r="74" spans="1:20" s="2" customFormat="1" ht="13.9" customHeight="1" x14ac:dyDescent="0.25">
      <c r="A74" s="34"/>
      <c r="B74" s="369"/>
      <c r="C74" s="369"/>
      <c r="D74" s="369"/>
      <c r="E74" s="369"/>
      <c r="F74" s="369"/>
      <c r="G74" s="369"/>
      <c r="H74" s="369"/>
      <c r="I74" s="369"/>
      <c r="J74" s="369"/>
      <c r="K74" s="369"/>
      <c r="L74" s="369"/>
      <c r="M74" s="369"/>
      <c r="N74" s="369"/>
      <c r="O74" s="369"/>
      <c r="P74" s="369"/>
      <c r="R74" s="126"/>
      <c r="S74" s="124"/>
      <c r="T74" s="116"/>
    </row>
    <row r="75" spans="1:20" s="2" customFormat="1" ht="13.9" customHeight="1" x14ac:dyDescent="0.25">
      <c r="A75" s="34"/>
      <c r="R75" s="126"/>
      <c r="S75" s="124"/>
      <c r="T75" s="116"/>
    </row>
    <row r="76" spans="1:20" s="2" customFormat="1" ht="13.9" customHeight="1" x14ac:dyDescent="0.25">
      <c r="A76" s="34"/>
      <c r="J76" s="362" t="s">
        <v>146</v>
      </c>
      <c r="K76" s="362"/>
      <c r="L76" s="362"/>
      <c r="M76" s="310">
        <f>IF(M66="JA",K51,M70)</f>
        <v>0</v>
      </c>
      <c r="N76" s="311"/>
      <c r="O76" s="311"/>
      <c r="P76" s="312"/>
      <c r="R76" s="126"/>
      <c r="S76" s="124"/>
      <c r="T76" s="116"/>
    </row>
    <row r="77" spans="1:20" s="2" customFormat="1" ht="13.9" customHeight="1" x14ac:dyDescent="0.25">
      <c r="A77" s="34"/>
      <c r="M77" s="92"/>
      <c r="N77" s="92"/>
      <c r="O77" s="92"/>
      <c r="P77" s="92"/>
      <c r="R77" s="126"/>
      <c r="S77" s="124"/>
      <c r="T77" s="116"/>
    </row>
    <row r="78" spans="1:20" s="2" customFormat="1" ht="13.9" customHeight="1" x14ac:dyDescent="0.25">
      <c r="A78" s="34"/>
      <c r="B78" s="313" t="s">
        <v>76</v>
      </c>
      <c r="C78" s="313"/>
      <c r="D78" s="313"/>
      <c r="E78" s="313"/>
      <c r="F78" s="313"/>
      <c r="G78" s="313"/>
      <c r="H78" s="313"/>
      <c r="I78" s="313"/>
      <c r="J78" s="313"/>
      <c r="K78" s="313"/>
      <c r="L78" s="313"/>
      <c r="M78" s="313"/>
      <c r="N78" s="313"/>
      <c r="O78" s="313"/>
      <c r="P78" s="313"/>
      <c r="R78" s="126"/>
      <c r="S78" s="124"/>
      <c r="T78" s="116"/>
    </row>
    <row r="79" spans="1:20" s="2" customFormat="1" ht="13.9" customHeight="1" x14ac:dyDescent="0.25">
      <c r="A79" s="34"/>
      <c r="B79" s="81"/>
      <c r="C79" s="81"/>
      <c r="D79" s="81"/>
      <c r="E79" s="81"/>
      <c r="F79" s="81"/>
      <c r="G79" s="81"/>
      <c r="H79" s="81"/>
      <c r="I79" s="81"/>
      <c r="J79" s="81"/>
      <c r="K79" s="81"/>
      <c r="L79" s="81"/>
      <c r="M79" s="81"/>
      <c r="N79" s="81"/>
      <c r="O79" s="81"/>
      <c r="P79" s="81"/>
      <c r="R79" s="126"/>
      <c r="S79" s="124"/>
      <c r="T79" s="116"/>
    </row>
    <row r="80" spans="1:20" s="2" customFormat="1" ht="13.9" customHeight="1" x14ac:dyDescent="0.25">
      <c r="A80" s="34"/>
      <c r="K80" s="314" t="s">
        <v>53</v>
      </c>
      <c r="L80" s="315"/>
      <c r="M80" s="316"/>
      <c r="N80" s="317" t="str">
        <f>IF(N81=(1500*(1.05^ROUNDDOWN(((L27-L28)/5),0))),"minimumereloon","")</f>
        <v/>
      </c>
      <c r="O80" s="318"/>
      <c r="P80" s="318"/>
      <c r="R80" s="126"/>
      <c r="S80" s="124"/>
      <c r="T80" s="116"/>
    </row>
    <row r="81" spans="1:20" s="2" customFormat="1" ht="13.9" customHeight="1" x14ac:dyDescent="0.25">
      <c r="A81" s="34"/>
      <c r="B81" s="19" t="s">
        <v>54</v>
      </c>
      <c r="C81" s="319">
        <v>0</v>
      </c>
      <c r="D81" s="319"/>
      <c r="E81" s="319"/>
      <c r="F81" s="20" t="s">
        <v>55</v>
      </c>
      <c r="G81" s="319">
        <f>IF(ISBLANK(L27),
351775.11,
351775.11*(1.05^ROUNDDOWN(((L27-L28)/5),0)))</f>
        <v>448964.08703940938</v>
      </c>
      <c r="H81" s="319"/>
      <c r="I81" s="319"/>
      <c r="J81" s="21">
        <v>0.05</v>
      </c>
      <c r="K81" s="320">
        <f>(G81-C81)*J81</f>
        <v>22448.204351970471</v>
      </c>
      <c r="L81" s="321"/>
      <c r="M81" s="322"/>
      <c r="N81" s="319">
        <f>IF(M76&lt;C81,"",IF(M76&lt;G81,(M76-C81)*J81,K81))</f>
        <v>0</v>
      </c>
      <c r="O81" s="319"/>
      <c r="P81" s="323"/>
      <c r="R81" s="126"/>
      <c r="S81" s="124"/>
      <c r="T81" s="116"/>
    </row>
    <row r="82" spans="1:20" s="2" customFormat="1" ht="13.9" customHeight="1" x14ac:dyDescent="0.25">
      <c r="A82" s="34"/>
      <c r="B82" s="22" t="s">
        <v>54</v>
      </c>
      <c r="C82" s="305">
        <f>G81+0.01</f>
        <v>448964.09703940939</v>
      </c>
      <c r="D82" s="305"/>
      <c r="E82" s="305"/>
      <c r="F82" s="23" t="s">
        <v>55</v>
      </c>
      <c r="G82" s="305">
        <f>IF(ISBLANK(L27),
1758877.53,
1758877.53*(1.05^ROUNDDOWN(((L27-L28)/5),0)))</f>
        <v>2244822.9622345408</v>
      </c>
      <c r="H82" s="305"/>
      <c r="I82" s="305"/>
      <c r="J82" s="24">
        <v>0.03</v>
      </c>
      <c r="K82" s="306">
        <f t="shared" ref="K82:K83" si="1">(G82-C82)*J82</f>
        <v>53875.765955853938</v>
      </c>
      <c r="L82" s="307"/>
      <c r="M82" s="308"/>
      <c r="N82" s="305" t="str">
        <f>IF(M76&lt;C82,"",IF(M76&lt;G82,(M76-C82)*J82,K82))</f>
        <v/>
      </c>
      <c r="O82" s="305"/>
      <c r="P82" s="309"/>
      <c r="R82" s="126"/>
      <c r="S82" s="124"/>
      <c r="T82" s="116"/>
    </row>
    <row r="83" spans="1:20" s="2" customFormat="1" ht="13.9" customHeight="1" x14ac:dyDescent="0.25">
      <c r="A83" s="34"/>
      <c r="B83" s="22" t="s">
        <v>54</v>
      </c>
      <c r="C83" s="305">
        <f>G82+0.01</f>
        <v>2244822.9722345406</v>
      </c>
      <c r="D83" s="305"/>
      <c r="E83" s="305"/>
      <c r="F83" s="23" t="s">
        <v>55</v>
      </c>
      <c r="G83" s="305">
        <f>IF(ISBLANK(L27),
3517751.07,
3517751.07*(1.05^ROUNDDOWN(((L27-L28)/5),0)))</f>
        <v>4489640.8321056468</v>
      </c>
      <c r="H83" s="305"/>
      <c r="I83" s="305"/>
      <c r="J83" s="24">
        <v>0.02</v>
      </c>
      <c r="K83" s="306">
        <f t="shared" si="1"/>
        <v>44896.357197422127</v>
      </c>
      <c r="L83" s="307"/>
      <c r="M83" s="308"/>
      <c r="N83" s="305" t="str">
        <f>IF(M76&lt;C83,"",IF(M76&lt;G83,(M76-C83)*J83,K83))</f>
        <v/>
      </c>
      <c r="O83" s="305"/>
      <c r="P83" s="309"/>
      <c r="R83" s="126"/>
      <c r="S83" s="124"/>
      <c r="T83" s="116"/>
    </row>
    <row r="84" spans="1:20" s="2" customFormat="1" ht="13.9" customHeight="1" x14ac:dyDescent="0.25">
      <c r="A84" s="34"/>
      <c r="B84" s="25" t="s">
        <v>54</v>
      </c>
      <c r="C84" s="223">
        <f>G83+0.01</f>
        <v>4489640.8421056466</v>
      </c>
      <c r="D84" s="223"/>
      <c r="E84" s="223"/>
      <c r="F84" s="26" t="s">
        <v>55</v>
      </c>
      <c r="G84" s="223" t="str">
        <f>IF(M76&gt;C84,M76,"")</f>
        <v/>
      </c>
      <c r="H84" s="223"/>
      <c r="I84" s="223"/>
      <c r="J84" s="27">
        <v>0.01</v>
      </c>
      <c r="K84" s="224" t="str">
        <f>IF(M76&gt;C84,(G84-C84)*J84,"")</f>
        <v/>
      </c>
      <c r="L84" s="225"/>
      <c r="M84" s="226"/>
      <c r="N84" s="223" t="str">
        <f>IF(M76&lt;C84,"",(M76-C84)*J84)</f>
        <v/>
      </c>
      <c r="O84" s="223"/>
      <c r="P84" s="227"/>
      <c r="R84" s="126"/>
      <c r="S84" s="124"/>
      <c r="T84" s="116"/>
    </row>
    <row r="85" spans="1:20" s="2" customFormat="1" ht="13.9" customHeight="1" x14ac:dyDescent="0.25">
      <c r="A85" s="34"/>
      <c r="K85" s="58" t="s">
        <v>57</v>
      </c>
      <c r="L85" s="79"/>
      <c r="M85" s="80"/>
      <c r="N85" s="228">
        <f>SUM(N81:N84)</f>
        <v>0</v>
      </c>
      <c r="O85" s="228"/>
      <c r="P85" s="228"/>
      <c r="R85" s="126"/>
      <c r="S85" s="124"/>
      <c r="T85" s="116"/>
    </row>
    <row r="86" spans="1:20" s="2" customFormat="1" ht="13.9" customHeight="1" x14ac:dyDescent="0.25">
      <c r="A86" s="34"/>
      <c r="R86" s="126"/>
      <c r="S86" s="124"/>
      <c r="T86" s="116"/>
    </row>
    <row r="87" spans="1:20" s="35" customFormat="1" ht="13.9" customHeight="1" x14ac:dyDescent="0.25">
      <c r="A87" s="34"/>
      <c r="B87" s="211" t="str">
        <f>"4.  AANREKENBARE KOSTEN      -      "&amp;IF(ISBLANK(E6),"artikel ?",IF(E6&lt;43221,"artikel 33 F.W.","artikel XX.145 WER"))</f>
        <v>4.  AANREKENBARE KOSTEN      -      artikel ?</v>
      </c>
      <c r="C87" s="211"/>
      <c r="D87" s="211"/>
      <c r="E87" s="211"/>
      <c r="F87" s="211"/>
      <c r="G87" s="211"/>
      <c r="H87" s="211"/>
      <c r="I87" s="211"/>
      <c r="J87" s="18"/>
      <c r="K87" s="18"/>
      <c r="L87" s="18"/>
      <c r="M87" s="18"/>
      <c r="N87" s="18"/>
      <c r="O87" s="18"/>
      <c r="P87" s="18"/>
      <c r="Q87" s="2"/>
      <c r="R87" s="126"/>
      <c r="S87" s="124"/>
      <c r="T87" s="116"/>
    </row>
    <row r="88" spans="1:20" s="35" customFormat="1" ht="13.9" customHeight="1" x14ac:dyDescent="0.25">
      <c r="A88" s="34"/>
      <c r="B88" s="15"/>
      <c r="C88" s="15"/>
      <c r="D88" s="15"/>
      <c r="E88" s="15"/>
      <c r="F88" s="15"/>
      <c r="G88" s="15"/>
      <c r="H88" s="15"/>
      <c r="I88" s="15"/>
      <c r="J88" s="15"/>
      <c r="K88" s="15"/>
      <c r="L88" s="15"/>
      <c r="M88" s="15"/>
      <c r="N88" s="15"/>
      <c r="O88" s="15"/>
      <c r="P88" s="69"/>
      <c r="Q88" s="2"/>
      <c r="R88" s="126"/>
      <c r="S88" s="124"/>
      <c r="T88" s="116"/>
    </row>
    <row r="89" spans="1:20" s="35" customFormat="1" ht="13.9" customHeight="1" x14ac:dyDescent="0.25">
      <c r="A89" s="34"/>
      <c r="B89" s="229" t="str">
        <f>"De gerechtskosten en de kosten aan derden zoals bedoeld in artikel "&amp;IF(ISBLANK(E6)," ?",IF(E6&gt;=43221,"XX.145 WER","33 F.W."))&amp;" en gespecificeerd in artikel 7 van het KB 26/04/2018 zijn:"</f>
        <v>De gerechtskosten en de kosten aan derden zoals bedoeld in artikel  ? en gespecificeerd in artikel 7 van het KB 26/04/2018 zijn:</v>
      </c>
      <c r="C89" s="229"/>
      <c r="D89" s="229"/>
      <c r="E89" s="229"/>
      <c r="F89" s="229"/>
      <c r="G89" s="229"/>
      <c r="H89" s="229"/>
      <c r="I89" s="229"/>
      <c r="J89" s="229"/>
      <c r="K89" s="229"/>
      <c r="L89" s="229"/>
      <c r="M89" s="229"/>
      <c r="N89" s="229"/>
      <c r="O89" s="229"/>
      <c r="P89" s="229"/>
      <c r="Q89" s="2"/>
      <c r="R89" s="126"/>
      <c r="S89" s="124"/>
      <c r="T89" s="116"/>
    </row>
    <row r="90" spans="1:20" s="35" customFormat="1" ht="13.9" customHeight="1" x14ac:dyDescent="0.25">
      <c r="A90" s="34"/>
      <c r="B90" s="229"/>
      <c r="C90" s="229"/>
      <c r="D90" s="229"/>
      <c r="E90" s="229"/>
      <c r="F90" s="229"/>
      <c r="G90" s="229"/>
      <c r="H90" s="229"/>
      <c r="I90" s="229"/>
      <c r="J90" s="229"/>
      <c r="K90" s="229"/>
      <c r="L90" s="229"/>
      <c r="M90" s="229"/>
      <c r="N90" s="229"/>
      <c r="O90" s="229"/>
      <c r="P90" s="229"/>
      <c r="Q90" s="2"/>
      <c r="R90" s="126"/>
      <c r="S90" s="124"/>
      <c r="T90" s="116"/>
    </row>
    <row r="91" spans="1:20" s="35" customFormat="1" ht="13.9" customHeight="1" x14ac:dyDescent="0.25">
      <c r="A91" s="34"/>
      <c r="B91" s="73"/>
      <c r="C91" s="73"/>
      <c r="D91" s="73"/>
      <c r="E91" s="73"/>
      <c r="F91" s="73"/>
      <c r="G91" s="73"/>
      <c r="H91" s="73"/>
      <c r="I91" s="73"/>
      <c r="J91" s="73"/>
      <c r="K91" s="73"/>
      <c r="L91" s="73"/>
      <c r="M91" s="73"/>
      <c r="N91" s="73"/>
      <c r="O91" s="73"/>
      <c r="P91" s="73"/>
      <c r="Q91" s="2"/>
      <c r="R91" s="126"/>
      <c r="S91" s="124"/>
      <c r="T91" s="116"/>
    </row>
    <row r="92" spans="1:20" s="35" customFormat="1" ht="13.9" customHeight="1" x14ac:dyDescent="0.25">
      <c r="A92" s="34"/>
      <c r="B92" s="15" t="s">
        <v>151</v>
      </c>
      <c r="C92" s="2"/>
      <c r="D92" s="2"/>
      <c r="E92" s="2"/>
      <c r="F92" s="2"/>
      <c r="G92" s="2"/>
      <c r="H92" s="2"/>
      <c r="I92" s="2"/>
      <c r="J92" s="59"/>
      <c r="K92" s="30"/>
      <c r="L92" s="30"/>
      <c r="M92" s="30"/>
      <c r="N92" s="30"/>
      <c r="O92" s="30"/>
      <c r="P92" s="30"/>
      <c r="Q92" s="29"/>
      <c r="R92" s="126"/>
      <c r="S92" s="124"/>
      <c r="T92" s="116"/>
    </row>
    <row r="93" spans="1:20" s="35" customFormat="1" ht="13.9" customHeight="1" x14ac:dyDescent="0.25">
      <c r="A93" s="34"/>
      <c r="B93" s="2"/>
      <c r="C93" s="2"/>
      <c r="D93" s="2"/>
      <c r="E93" s="2"/>
      <c r="F93" s="2"/>
      <c r="G93" s="2"/>
      <c r="H93" s="2"/>
      <c r="I93" s="2"/>
      <c r="J93" s="59"/>
      <c r="K93" s="30"/>
      <c r="L93" s="30"/>
      <c r="M93" s="30"/>
      <c r="N93" s="30"/>
      <c r="O93" s="30"/>
      <c r="P93" s="30"/>
      <c r="Q93" s="29"/>
      <c r="R93" s="126"/>
      <c r="S93" s="124"/>
      <c r="T93" s="116"/>
    </row>
    <row r="94" spans="1:20" s="35" customFormat="1" ht="13.9" customHeight="1" x14ac:dyDescent="0.25">
      <c r="A94" s="34"/>
      <c r="B94" s="46"/>
      <c r="C94" s="46"/>
      <c r="D94" s="46"/>
      <c r="E94" s="46"/>
      <c r="F94" s="46"/>
      <c r="G94" s="68"/>
      <c r="H94" s="214" t="s">
        <v>86</v>
      </c>
      <c r="I94" s="214"/>
      <c r="J94" s="215"/>
      <c r="K94" s="216" t="s">
        <v>87</v>
      </c>
      <c r="L94" s="214"/>
      <c r="M94" s="215"/>
      <c r="N94" s="214" t="s">
        <v>57</v>
      </c>
      <c r="O94" s="214"/>
      <c r="P94" s="214"/>
      <c r="Q94" s="29"/>
      <c r="R94" s="126"/>
      <c r="S94" s="124"/>
      <c r="T94" s="116"/>
    </row>
    <row r="95" spans="1:20" s="2" customFormat="1" ht="13.9" customHeight="1" x14ac:dyDescent="0.25">
      <c r="A95" s="34"/>
      <c r="B95" s="2" t="s">
        <v>88</v>
      </c>
      <c r="G95" s="72"/>
      <c r="H95" s="69"/>
      <c r="I95" s="69"/>
      <c r="J95" s="70"/>
      <c r="K95" s="71"/>
      <c r="M95" s="72"/>
      <c r="Q95" s="29"/>
      <c r="R95" s="126"/>
      <c r="S95" s="124"/>
      <c r="T95" s="116"/>
    </row>
    <row r="96" spans="1:20" s="2" customFormat="1" ht="13.9" customHeight="1" x14ac:dyDescent="0.25">
      <c r="A96" s="34"/>
      <c r="B96" s="98" t="s">
        <v>89</v>
      </c>
      <c r="C96" s="38"/>
      <c r="D96" s="38"/>
      <c r="E96" s="38"/>
      <c r="F96" s="38"/>
      <c r="G96" s="39"/>
      <c r="H96" s="217">
        <f>F128</f>
        <v>0</v>
      </c>
      <c r="I96" s="217"/>
      <c r="J96" s="218"/>
      <c r="K96" s="219">
        <f>F129</f>
        <v>0</v>
      </c>
      <c r="L96" s="217"/>
      <c r="M96" s="218"/>
      <c r="N96" s="217">
        <f>H96+K96</f>
        <v>0</v>
      </c>
      <c r="O96" s="217"/>
      <c r="P96" s="217"/>
      <c r="Q96" s="29"/>
      <c r="R96" s="126"/>
      <c r="S96" s="124"/>
      <c r="T96" s="116"/>
    </row>
    <row r="97" spans="1:20" s="2" customFormat="1" ht="13.9" customHeight="1" x14ac:dyDescent="0.25">
      <c r="A97" s="34"/>
      <c r="B97" s="93" t="s">
        <v>90</v>
      </c>
      <c r="C97" s="93"/>
      <c r="D97" s="93"/>
      <c r="E97" s="93"/>
      <c r="F97" s="93"/>
      <c r="G97" s="94"/>
      <c r="H97" s="95"/>
      <c r="I97" s="93"/>
      <c r="J97" s="94"/>
      <c r="K97" s="96"/>
      <c r="L97" s="93"/>
      <c r="M97" s="94"/>
      <c r="N97" s="93"/>
      <c r="O97" s="93"/>
      <c r="P97" s="93"/>
      <c r="Q97" s="29"/>
      <c r="R97" s="126"/>
      <c r="S97" s="124"/>
      <c r="T97" s="116"/>
    </row>
    <row r="98" spans="1:20" s="2" customFormat="1" ht="13.9" customHeight="1" x14ac:dyDescent="0.25">
      <c r="A98" s="34"/>
      <c r="B98" s="97" t="s">
        <v>91</v>
      </c>
      <c r="C98" s="46"/>
      <c r="D98" s="46"/>
      <c r="E98" s="46"/>
      <c r="F98" s="46"/>
      <c r="G98" s="68"/>
      <c r="H98" s="169">
        <f>F156</f>
        <v>0</v>
      </c>
      <c r="I98" s="169"/>
      <c r="J98" s="170"/>
      <c r="K98" s="171">
        <f>F157</f>
        <v>0</v>
      </c>
      <c r="L98" s="169"/>
      <c r="M98" s="170"/>
      <c r="N98" s="169">
        <f>H98+K98</f>
        <v>0</v>
      </c>
      <c r="O98" s="169"/>
      <c r="P98" s="169"/>
      <c r="Q98" s="29"/>
      <c r="R98" s="126"/>
      <c r="S98" s="124"/>
      <c r="T98" s="116"/>
    </row>
    <row r="99" spans="1:20" s="2" customFormat="1" ht="13.9" customHeight="1" x14ac:dyDescent="0.25">
      <c r="A99" s="34"/>
      <c r="G99" s="72"/>
      <c r="J99" s="72"/>
      <c r="K99" s="71"/>
      <c r="M99" s="72"/>
      <c r="Q99" s="29"/>
      <c r="R99" s="126"/>
      <c r="S99" s="124"/>
      <c r="T99" s="116"/>
    </row>
    <row r="100" spans="1:20" s="2" customFormat="1" ht="13.9" customHeight="1" x14ac:dyDescent="0.25">
      <c r="A100" s="34"/>
      <c r="E100" s="220" t="s">
        <v>57</v>
      </c>
      <c r="F100" s="220"/>
      <c r="G100" s="221"/>
      <c r="H100" s="197">
        <f>H96+H98</f>
        <v>0</v>
      </c>
      <c r="I100" s="197"/>
      <c r="J100" s="198"/>
      <c r="K100" s="196">
        <f>K96+K98</f>
        <v>0</v>
      </c>
      <c r="L100" s="197"/>
      <c r="M100" s="198"/>
      <c r="N100" s="199">
        <f>N96+N98</f>
        <v>0</v>
      </c>
      <c r="O100" s="199"/>
      <c r="P100" s="199"/>
      <c r="Q100" s="29"/>
      <c r="R100" s="126"/>
      <c r="S100" s="124"/>
      <c r="T100" s="116"/>
    </row>
    <row r="101" spans="1:20" s="2" customFormat="1" ht="13.9" customHeight="1" x14ac:dyDescent="0.25">
      <c r="A101" s="34"/>
      <c r="G101" s="72"/>
      <c r="J101" s="72"/>
      <c r="K101" s="71"/>
      <c r="M101" s="72"/>
      <c r="Q101" s="29"/>
      <c r="R101" s="126"/>
      <c r="S101" s="124"/>
      <c r="T101" s="116"/>
    </row>
    <row r="102" spans="1:20" s="2" customFormat="1" ht="13.9" customHeight="1" x14ac:dyDescent="0.25">
      <c r="A102" s="34"/>
      <c r="J102" s="59"/>
      <c r="K102" s="30"/>
      <c r="L102" s="30"/>
      <c r="M102" s="30"/>
      <c r="N102" s="30"/>
      <c r="O102" s="30"/>
      <c r="P102" s="30"/>
      <c r="Q102" s="29"/>
      <c r="R102" s="126"/>
      <c r="S102" s="124"/>
      <c r="T102" s="116"/>
    </row>
    <row r="103" spans="1:20" s="2" customFormat="1" ht="13.9" customHeight="1" x14ac:dyDescent="0.25">
      <c r="A103" s="34"/>
      <c r="J103" s="59"/>
      <c r="K103" s="30"/>
      <c r="L103" s="30"/>
      <c r="M103" s="30"/>
      <c r="N103" s="30"/>
      <c r="O103" s="30"/>
      <c r="P103" s="30"/>
      <c r="Q103" s="29"/>
      <c r="R103" s="126"/>
      <c r="S103" s="124"/>
      <c r="T103" s="116"/>
    </row>
    <row r="104" spans="1:20" s="2" customFormat="1" ht="13.15" customHeight="1" x14ac:dyDescent="0.25">
      <c r="A104" s="34"/>
      <c r="B104" s="15" t="s">
        <v>152</v>
      </c>
      <c r="C104" s="73"/>
      <c r="D104" s="73"/>
      <c r="E104" s="73"/>
      <c r="F104" s="73"/>
      <c r="G104" s="73"/>
      <c r="H104" s="73"/>
      <c r="I104" s="73"/>
      <c r="J104" s="73"/>
      <c r="K104" s="73"/>
      <c r="L104" s="73"/>
      <c r="M104" s="73"/>
      <c r="N104" s="73"/>
      <c r="O104" s="73"/>
      <c r="P104" s="73"/>
      <c r="R104" s="126"/>
      <c r="S104" s="124"/>
      <c r="T104" s="116"/>
    </row>
    <row r="105" spans="1:20" s="2" customFormat="1" ht="7.9" customHeight="1" x14ac:dyDescent="0.25">
      <c r="A105" s="34"/>
      <c r="B105" s="73"/>
      <c r="C105" s="73"/>
      <c r="D105" s="73"/>
      <c r="E105" s="73"/>
      <c r="F105" s="73"/>
      <c r="G105" s="73"/>
      <c r="H105" s="73"/>
      <c r="I105" s="73"/>
      <c r="J105" s="73"/>
      <c r="K105" s="73"/>
      <c r="L105" s="73"/>
      <c r="M105" s="73"/>
      <c r="N105" s="73"/>
      <c r="O105" s="73"/>
      <c r="P105" s="73"/>
      <c r="R105" s="126"/>
      <c r="S105" s="124"/>
      <c r="T105" s="116"/>
    </row>
    <row r="106" spans="1:20" s="2" customFormat="1" ht="13.15" customHeight="1" x14ac:dyDescent="0.25">
      <c r="A106" s="34"/>
      <c r="B106" s="200" t="s">
        <v>27</v>
      </c>
      <c r="C106" s="201"/>
      <c r="D106" s="201"/>
      <c r="E106" s="201"/>
      <c r="F106" s="201"/>
      <c r="G106" s="201"/>
      <c r="H106" s="201"/>
      <c r="I106" s="201"/>
      <c r="J106" s="202"/>
      <c r="K106" s="200" t="s">
        <v>28</v>
      </c>
      <c r="L106" s="202"/>
      <c r="M106" s="200" t="s">
        <v>29</v>
      </c>
      <c r="N106" s="201"/>
      <c r="O106" s="202"/>
      <c r="P106" s="54" t="s">
        <v>56</v>
      </c>
      <c r="R106" s="138" t="s">
        <v>7</v>
      </c>
      <c r="S106" s="124" t="s">
        <v>58</v>
      </c>
      <c r="T106" s="116"/>
    </row>
    <row r="107" spans="1:20" s="2" customFormat="1" ht="13.15" customHeight="1" x14ac:dyDescent="0.25">
      <c r="A107" s="34"/>
      <c r="B107" s="203"/>
      <c r="C107" s="204"/>
      <c r="D107" s="204"/>
      <c r="E107" s="204"/>
      <c r="F107" s="204"/>
      <c r="G107" s="204"/>
      <c r="H107" s="204"/>
      <c r="I107" s="204"/>
      <c r="J107" s="205"/>
      <c r="K107" s="206"/>
      <c r="L107" s="207"/>
      <c r="M107" s="208"/>
      <c r="N107" s="209"/>
      <c r="O107" s="210"/>
      <c r="P107" s="76"/>
      <c r="R107" s="126"/>
      <c r="S107" s="124"/>
      <c r="T107" s="116"/>
    </row>
    <row r="108" spans="1:20" s="2" customFormat="1" ht="13.15" customHeight="1" x14ac:dyDescent="0.25">
      <c r="A108" s="34"/>
      <c r="B108" s="172"/>
      <c r="C108" s="173"/>
      <c r="D108" s="173"/>
      <c r="E108" s="173"/>
      <c r="F108" s="173"/>
      <c r="G108" s="173"/>
      <c r="H108" s="173"/>
      <c r="I108" s="173"/>
      <c r="J108" s="174"/>
      <c r="K108" s="175"/>
      <c r="L108" s="176"/>
      <c r="M108" s="177"/>
      <c r="N108" s="178"/>
      <c r="O108" s="179"/>
      <c r="P108" s="74"/>
      <c r="R108" s="138"/>
      <c r="S108" s="124"/>
      <c r="T108" s="116"/>
    </row>
    <row r="109" spans="1:20" s="2" customFormat="1" ht="13.15" customHeight="1" x14ac:dyDescent="0.25">
      <c r="A109" s="34"/>
      <c r="B109" s="172"/>
      <c r="C109" s="173"/>
      <c r="D109" s="173"/>
      <c r="E109" s="173"/>
      <c r="F109" s="173"/>
      <c r="G109" s="173"/>
      <c r="H109" s="173"/>
      <c r="I109" s="173"/>
      <c r="J109" s="174"/>
      <c r="K109" s="175"/>
      <c r="L109" s="176"/>
      <c r="M109" s="177"/>
      <c r="N109" s="178"/>
      <c r="O109" s="179"/>
      <c r="P109" s="74"/>
      <c r="R109" s="126"/>
      <c r="S109" s="124"/>
      <c r="T109" s="116"/>
    </row>
    <row r="110" spans="1:20" s="2" customFormat="1" ht="13.15" customHeight="1" x14ac:dyDescent="0.25">
      <c r="A110" s="34"/>
      <c r="B110" s="172"/>
      <c r="C110" s="173"/>
      <c r="D110" s="173"/>
      <c r="E110" s="173"/>
      <c r="F110" s="173"/>
      <c r="G110" s="173"/>
      <c r="H110" s="173"/>
      <c r="I110" s="173"/>
      <c r="J110" s="174"/>
      <c r="K110" s="175"/>
      <c r="L110" s="176"/>
      <c r="M110" s="177"/>
      <c r="N110" s="178"/>
      <c r="O110" s="179"/>
      <c r="P110" s="74"/>
      <c r="R110" s="126"/>
      <c r="S110" s="142"/>
      <c r="T110" s="116"/>
    </row>
    <row r="111" spans="1:20" s="2" customFormat="1" ht="13.15" customHeight="1" x14ac:dyDescent="0.25">
      <c r="A111" s="34"/>
      <c r="B111" s="172"/>
      <c r="C111" s="173"/>
      <c r="D111" s="173"/>
      <c r="E111" s="173"/>
      <c r="F111" s="173"/>
      <c r="G111" s="173"/>
      <c r="H111" s="173"/>
      <c r="I111" s="173"/>
      <c r="J111" s="174"/>
      <c r="K111" s="175"/>
      <c r="L111" s="176"/>
      <c r="M111" s="177"/>
      <c r="N111" s="178"/>
      <c r="O111" s="179"/>
      <c r="P111" s="74"/>
      <c r="R111" s="126"/>
      <c r="S111" s="124"/>
      <c r="T111" s="116"/>
    </row>
    <row r="112" spans="1:20" s="2" customFormat="1" ht="13.15" customHeight="1" x14ac:dyDescent="0.25">
      <c r="A112" s="34"/>
      <c r="B112" s="172"/>
      <c r="C112" s="173"/>
      <c r="D112" s="173"/>
      <c r="E112" s="173"/>
      <c r="F112" s="173"/>
      <c r="G112" s="173"/>
      <c r="H112" s="173"/>
      <c r="I112" s="173"/>
      <c r="J112" s="174"/>
      <c r="K112" s="175"/>
      <c r="L112" s="176"/>
      <c r="M112" s="177"/>
      <c r="N112" s="178"/>
      <c r="O112" s="179"/>
      <c r="P112" s="74"/>
      <c r="R112" s="126"/>
      <c r="S112" s="124"/>
      <c r="T112" s="116"/>
    </row>
    <row r="113" spans="1:20" s="2" customFormat="1" ht="13.15" customHeight="1" x14ac:dyDescent="0.25">
      <c r="A113" s="34"/>
      <c r="B113" s="172"/>
      <c r="C113" s="173"/>
      <c r="D113" s="173"/>
      <c r="E113" s="173"/>
      <c r="F113" s="173"/>
      <c r="G113" s="173"/>
      <c r="H113" s="173"/>
      <c r="I113" s="173"/>
      <c r="J113" s="174"/>
      <c r="K113" s="175"/>
      <c r="L113" s="176"/>
      <c r="M113" s="177"/>
      <c r="N113" s="178"/>
      <c r="O113" s="179"/>
      <c r="P113" s="74"/>
      <c r="R113" s="126"/>
      <c r="S113" s="124"/>
      <c r="T113" s="116"/>
    </row>
    <row r="114" spans="1:20" s="2" customFormat="1" ht="13.15" customHeight="1" x14ac:dyDescent="0.25">
      <c r="A114" s="34"/>
      <c r="B114" s="172"/>
      <c r="C114" s="173"/>
      <c r="D114" s="173"/>
      <c r="E114" s="173"/>
      <c r="F114" s="173"/>
      <c r="G114" s="173"/>
      <c r="H114" s="173"/>
      <c r="I114" s="173"/>
      <c r="J114" s="174"/>
      <c r="K114" s="175"/>
      <c r="L114" s="176"/>
      <c r="M114" s="177"/>
      <c r="N114" s="178"/>
      <c r="O114" s="179"/>
      <c r="P114" s="74"/>
      <c r="R114" s="126"/>
      <c r="S114" s="142"/>
      <c r="T114" s="116"/>
    </row>
    <row r="115" spans="1:20" s="2" customFormat="1" ht="13.15" customHeight="1" x14ac:dyDescent="0.25">
      <c r="A115" s="34"/>
      <c r="B115" s="172"/>
      <c r="C115" s="173"/>
      <c r="D115" s="173"/>
      <c r="E115" s="173"/>
      <c r="F115" s="173"/>
      <c r="G115" s="173"/>
      <c r="H115" s="173"/>
      <c r="I115" s="173"/>
      <c r="J115" s="174"/>
      <c r="K115" s="175"/>
      <c r="L115" s="176"/>
      <c r="M115" s="177"/>
      <c r="N115" s="178"/>
      <c r="O115" s="179"/>
      <c r="P115" s="74"/>
      <c r="R115" s="126"/>
      <c r="S115" s="124"/>
      <c r="T115" s="116"/>
    </row>
    <row r="116" spans="1:20" s="2" customFormat="1" ht="13.15" customHeight="1" x14ac:dyDescent="0.25">
      <c r="A116" s="34"/>
      <c r="B116" s="172"/>
      <c r="C116" s="173"/>
      <c r="D116" s="173"/>
      <c r="E116" s="173"/>
      <c r="F116" s="173"/>
      <c r="G116" s="173"/>
      <c r="H116" s="173"/>
      <c r="I116" s="173"/>
      <c r="J116" s="174"/>
      <c r="K116" s="175"/>
      <c r="L116" s="176"/>
      <c r="M116" s="177"/>
      <c r="N116" s="178"/>
      <c r="O116" s="179"/>
      <c r="P116" s="74"/>
      <c r="R116" s="126"/>
      <c r="S116" s="124"/>
      <c r="T116" s="116"/>
    </row>
    <row r="117" spans="1:20" s="2" customFormat="1" ht="13.15" customHeight="1" x14ac:dyDescent="0.25">
      <c r="A117" s="34"/>
      <c r="B117" s="172"/>
      <c r="C117" s="173"/>
      <c r="D117" s="173"/>
      <c r="E117" s="173"/>
      <c r="F117" s="173"/>
      <c r="G117" s="173"/>
      <c r="H117" s="173"/>
      <c r="I117" s="173"/>
      <c r="J117" s="174"/>
      <c r="K117" s="175"/>
      <c r="L117" s="176"/>
      <c r="M117" s="177"/>
      <c r="N117" s="178"/>
      <c r="O117" s="179"/>
      <c r="P117" s="74"/>
      <c r="R117" s="126"/>
      <c r="S117" s="142"/>
      <c r="T117" s="116"/>
    </row>
    <row r="118" spans="1:20" s="2" customFormat="1" ht="13.15" customHeight="1" x14ac:dyDescent="0.25">
      <c r="A118" s="34"/>
      <c r="B118" s="172"/>
      <c r="C118" s="173"/>
      <c r="D118" s="173"/>
      <c r="E118" s="173"/>
      <c r="F118" s="173"/>
      <c r="G118" s="173"/>
      <c r="H118" s="173"/>
      <c r="I118" s="173"/>
      <c r="J118" s="174"/>
      <c r="K118" s="175"/>
      <c r="L118" s="176"/>
      <c r="M118" s="177"/>
      <c r="N118" s="178"/>
      <c r="O118" s="179"/>
      <c r="P118" s="74"/>
      <c r="R118" s="126"/>
      <c r="S118" s="124"/>
      <c r="T118" s="116"/>
    </row>
    <row r="119" spans="1:20" s="2" customFormat="1" ht="13.15" customHeight="1" x14ac:dyDescent="0.25">
      <c r="A119" s="34"/>
      <c r="B119" s="172"/>
      <c r="C119" s="173"/>
      <c r="D119" s="173"/>
      <c r="E119" s="173"/>
      <c r="F119" s="173"/>
      <c r="G119" s="173"/>
      <c r="H119" s="173"/>
      <c r="I119" s="173"/>
      <c r="J119" s="174"/>
      <c r="K119" s="175"/>
      <c r="L119" s="176"/>
      <c r="M119" s="177"/>
      <c r="N119" s="178"/>
      <c r="O119" s="179"/>
      <c r="P119" s="74"/>
      <c r="R119" s="126"/>
      <c r="S119" s="124"/>
      <c r="T119" s="116"/>
    </row>
    <row r="120" spans="1:20" s="2" customFormat="1" ht="13.15" customHeight="1" x14ac:dyDescent="0.25">
      <c r="A120" s="34"/>
      <c r="B120" s="172"/>
      <c r="C120" s="173"/>
      <c r="D120" s="173"/>
      <c r="E120" s="173"/>
      <c r="F120" s="173"/>
      <c r="G120" s="173"/>
      <c r="H120" s="173"/>
      <c r="I120" s="173"/>
      <c r="J120" s="174"/>
      <c r="K120" s="175"/>
      <c r="L120" s="176"/>
      <c r="M120" s="177"/>
      <c r="N120" s="178"/>
      <c r="O120" s="179"/>
      <c r="P120" s="74"/>
      <c r="R120" s="126"/>
      <c r="S120" s="124"/>
      <c r="T120" s="116"/>
    </row>
    <row r="121" spans="1:20" s="2" customFormat="1" ht="13.15" customHeight="1" x14ac:dyDescent="0.25">
      <c r="A121" s="34"/>
      <c r="B121" s="172"/>
      <c r="C121" s="173"/>
      <c r="D121" s="173"/>
      <c r="E121" s="173"/>
      <c r="F121" s="173"/>
      <c r="G121" s="173"/>
      <c r="H121" s="173"/>
      <c r="I121" s="173"/>
      <c r="J121" s="174"/>
      <c r="K121" s="175"/>
      <c r="L121" s="176"/>
      <c r="M121" s="177"/>
      <c r="N121" s="178"/>
      <c r="O121" s="179"/>
      <c r="P121" s="74"/>
      <c r="R121" s="126"/>
      <c r="S121" s="124"/>
      <c r="T121" s="116"/>
    </row>
    <row r="122" spans="1:20" s="2" customFormat="1" ht="13.15" customHeight="1" x14ac:dyDescent="0.25">
      <c r="A122" s="34"/>
      <c r="B122" s="172"/>
      <c r="C122" s="173"/>
      <c r="D122" s="173"/>
      <c r="E122" s="173"/>
      <c r="F122" s="173"/>
      <c r="G122" s="173"/>
      <c r="H122" s="173"/>
      <c r="I122" s="173"/>
      <c r="J122" s="174"/>
      <c r="K122" s="175"/>
      <c r="L122" s="176"/>
      <c r="M122" s="177"/>
      <c r="N122" s="178"/>
      <c r="O122" s="179"/>
      <c r="P122" s="74"/>
      <c r="R122" s="126"/>
      <c r="S122" s="124"/>
      <c r="T122" s="116"/>
    </row>
    <row r="123" spans="1:20" s="2" customFormat="1" ht="13.15" customHeight="1" x14ac:dyDescent="0.25">
      <c r="A123" s="34"/>
      <c r="B123" s="172"/>
      <c r="C123" s="173"/>
      <c r="D123" s="173"/>
      <c r="E123" s="173"/>
      <c r="F123" s="173"/>
      <c r="G123" s="173"/>
      <c r="H123" s="173"/>
      <c r="I123" s="173"/>
      <c r="J123" s="174"/>
      <c r="K123" s="175"/>
      <c r="L123" s="176"/>
      <c r="M123" s="177"/>
      <c r="N123" s="178"/>
      <c r="O123" s="179"/>
      <c r="P123" s="74"/>
      <c r="R123" s="126"/>
      <c r="S123" s="124"/>
      <c r="T123" s="116"/>
    </row>
    <row r="124" spans="1:20" s="2" customFormat="1" ht="13.15" customHeight="1" x14ac:dyDescent="0.25">
      <c r="A124" s="34"/>
      <c r="B124" s="172"/>
      <c r="C124" s="173"/>
      <c r="D124" s="173"/>
      <c r="E124" s="173"/>
      <c r="F124" s="173"/>
      <c r="G124" s="173"/>
      <c r="H124" s="173"/>
      <c r="I124" s="173"/>
      <c r="J124" s="174"/>
      <c r="K124" s="175"/>
      <c r="L124" s="176"/>
      <c r="M124" s="177"/>
      <c r="N124" s="178"/>
      <c r="O124" s="179"/>
      <c r="P124" s="74"/>
      <c r="R124" s="126"/>
      <c r="S124" s="124"/>
      <c r="T124" s="116"/>
    </row>
    <row r="125" spans="1:20" s="2" customFormat="1" ht="13.15" customHeight="1" x14ac:dyDescent="0.25">
      <c r="A125" s="34"/>
      <c r="B125" s="172"/>
      <c r="C125" s="173"/>
      <c r="D125" s="173"/>
      <c r="E125" s="173"/>
      <c r="F125" s="173"/>
      <c r="G125" s="173"/>
      <c r="H125" s="173"/>
      <c r="I125" s="173"/>
      <c r="J125" s="174"/>
      <c r="K125" s="175"/>
      <c r="L125" s="176"/>
      <c r="M125" s="177"/>
      <c r="N125" s="178"/>
      <c r="O125" s="179"/>
      <c r="P125" s="74"/>
      <c r="R125" s="126"/>
      <c r="S125" s="124"/>
      <c r="T125" s="116"/>
    </row>
    <row r="126" spans="1:20" s="2" customFormat="1" ht="13.15" customHeight="1" x14ac:dyDescent="0.25">
      <c r="A126" s="34"/>
      <c r="B126" s="172"/>
      <c r="C126" s="173"/>
      <c r="D126" s="173"/>
      <c r="E126" s="173"/>
      <c r="F126" s="173"/>
      <c r="G126" s="173"/>
      <c r="H126" s="173"/>
      <c r="I126" s="173"/>
      <c r="J126" s="174"/>
      <c r="K126" s="175"/>
      <c r="L126" s="176"/>
      <c r="M126" s="177"/>
      <c r="N126" s="178"/>
      <c r="O126" s="179"/>
      <c r="P126" s="74"/>
      <c r="R126" s="126"/>
      <c r="S126" s="124"/>
      <c r="T126" s="116"/>
    </row>
    <row r="127" spans="1:20" s="2" customFormat="1" ht="13.15" customHeight="1" x14ac:dyDescent="0.25">
      <c r="A127" s="34"/>
      <c r="B127" s="294"/>
      <c r="C127" s="295"/>
      <c r="D127" s="295"/>
      <c r="E127" s="295"/>
      <c r="F127" s="295"/>
      <c r="G127" s="295"/>
      <c r="H127" s="295"/>
      <c r="I127" s="295"/>
      <c r="J127" s="296"/>
      <c r="K127" s="297"/>
      <c r="L127" s="234"/>
      <c r="M127" s="235"/>
      <c r="N127" s="236"/>
      <c r="O127" s="237"/>
      <c r="P127" s="75"/>
      <c r="R127" s="126"/>
      <c r="S127" s="124"/>
      <c r="T127" s="116"/>
    </row>
    <row r="128" spans="1:20" s="2" customFormat="1" ht="13.15" customHeight="1" x14ac:dyDescent="0.25">
      <c r="A128" s="34"/>
      <c r="B128" s="111" t="s">
        <v>79</v>
      </c>
      <c r="C128" s="112"/>
      <c r="D128" s="112"/>
      <c r="E128" s="113"/>
      <c r="F128" s="354">
        <f>SUMIFS(M107:M127,P107:P127,"&lt;&gt;x")</f>
        <v>0</v>
      </c>
      <c r="G128" s="355"/>
      <c r="H128" s="356"/>
      <c r="J128" s="12" t="s">
        <v>57</v>
      </c>
      <c r="K128" s="18"/>
      <c r="L128" s="18"/>
      <c r="M128" s="353">
        <f>SUM(M107:M127)</f>
        <v>0</v>
      </c>
      <c r="N128" s="353"/>
      <c r="O128" s="353"/>
      <c r="P128" s="28"/>
      <c r="R128" s="126"/>
      <c r="S128" s="142"/>
      <c r="T128" s="116"/>
    </row>
    <row r="129" spans="1:20" s="2" customFormat="1" ht="13.15" customHeight="1" x14ac:dyDescent="0.25">
      <c r="A129" s="34"/>
      <c r="B129" s="87" t="s">
        <v>80</v>
      </c>
      <c r="C129" s="88"/>
      <c r="D129" s="88"/>
      <c r="E129" s="89"/>
      <c r="F129" s="301">
        <f>SUMIFS(M107:M127,P107:P127,"=x")</f>
        <v>0</v>
      </c>
      <c r="G129" s="302"/>
      <c r="H129" s="303"/>
      <c r="J129" s="59"/>
      <c r="K129" s="30"/>
      <c r="L129" s="30"/>
      <c r="M129" s="30"/>
      <c r="N129" s="30"/>
      <c r="O129" s="30"/>
      <c r="P129" s="30"/>
      <c r="R129" s="126"/>
      <c r="S129" s="124"/>
      <c r="T129" s="116"/>
    </row>
    <row r="130" spans="1:20" s="2" customFormat="1" ht="13.15" customHeight="1" x14ac:dyDescent="0.25">
      <c r="A130" s="34"/>
      <c r="J130" s="59"/>
      <c r="K130" s="30"/>
      <c r="L130" s="30"/>
      <c r="M130" s="30"/>
      <c r="N130" s="30"/>
      <c r="O130" s="30"/>
      <c r="P130" s="30"/>
      <c r="Q130" s="29"/>
      <c r="R130" s="126"/>
      <c r="S130" s="124"/>
      <c r="T130" s="116"/>
    </row>
    <row r="131" spans="1:20" s="2" customFormat="1" ht="13.15" customHeight="1" x14ac:dyDescent="0.25">
      <c r="A131" s="34"/>
      <c r="J131" s="59"/>
      <c r="K131" s="30"/>
      <c r="L131" s="30"/>
      <c r="M131" s="30"/>
      <c r="N131" s="30"/>
      <c r="O131" s="30"/>
      <c r="P131" s="30"/>
      <c r="Q131" s="29"/>
      <c r="R131" s="126"/>
      <c r="S131" s="124"/>
      <c r="T131" s="116"/>
    </row>
    <row r="132" spans="1:20" s="2" customFormat="1" ht="13.15" customHeight="1" x14ac:dyDescent="0.25">
      <c r="A132" s="34"/>
      <c r="B132" s="15" t="s">
        <v>153</v>
      </c>
      <c r="J132" s="59"/>
      <c r="K132" s="30"/>
      <c r="L132" s="30"/>
      <c r="M132" s="30"/>
      <c r="N132" s="30"/>
      <c r="O132" s="30"/>
      <c r="P132" s="30"/>
      <c r="Q132" s="29"/>
      <c r="R132" s="126"/>
      <c r="S132" s="124"/>
      <c r="T132" s="116"/>
    </row>
    <row r="133" spans="1:20" s="2" customFormat="1" ht="7.9" customHeight="1" x14ac:dyDescent="0.25">
      <c r="A133" s="34"/>
      <c r="J133" s="59"/>
      <c r="K133" s="30"/>
      <c r="L133" s="30"/>
      <c r="M133" s="30"/>
      <c r="N133" s="30"/>
      <c r="O133" s="30"/>
      <c r="P133" s="30"/>
      <c r="Q133" s="29"/>
      <c r="R133" s="126"/>
      <c r="S133" s="124"/>
      <c r="T133" s="116"/>
    </row>
    <row r="134" spans="1:20" s="2" customFormat="1" ht="13.15" customHeight="1" x14ac:dyDescent="0.25">
      <c r="A134" s="34"/>
      <c r="B134" s="340" t="s">
        <v>27</v>
      </c>
      <c r="C134" s="341"/>
      <c r="D134" s="341"/>
      <c r="E134" s="341"/>
      <c r="F134" s="341"/>
      <c r="G134" s="341"/>
      <c r="H134" s="342"/>
      <c r="I134" s="340" t="s">
        <v>84</v>
      </c>
      <c r="J134" s="342"/>
      <c r="K134" s="340" t="s">
        <v>28</v>
      </c>
      <c r="L134" s="342"/>
      <c r="M134" s="340" t="s">
        <v>29</v>
      </c>
      <c r="N134" s="341"/>
      <c r="O134" s="342"/>
      <c r="P134" s="65" t="s">
        <v>56</v>
      </c>
      <c r="Q134" s="29"/>
      <c r="R134" s="138" t="s">
        <v>7</v>
      </c>
      <c r="S134" s="124" t="s">
        <v>58</v>
      </c>
      <c r="T134" s="116"/>
    </row>
    <row r="135" spans="1:20" s="2" customFormat="1" ht="13.15" customHeight="1" x14ac:dyDescent="0.25">
      <c r="A135" s="34"/>
      <c r="B135" s="343"/>
      <c r="C135" s="343"/>
      <c r="D135" s="343"/>
      <c r="E135" s="343"/>
      <c r="F135" s="343"/>
      <c r="G135" s="343"/>
      <c r="H135" s="343"/>
      <c r="I135" s="344"/>
      <c r="J135" s="344"/>
      <c r="K135" s="206"/>
      <c r="L135" s="207"/>
      <c r="M135" s="208"/>
      <c r="N135" s="209"/>
      <c r="O135" s="210"/>
      <c r="P135" s="76"/>
      <c r="Q135" s="29"/>
      <c r="R135" s="126"/>
      <c r="S135" s="124"/>
      <c r="T135" s="116"/>
    </row>
    <row r="136" spans="1:20" s="2" customFormat="1" ht="13.15" customHeight="1" x14ac:dyDescent="0.25">
      <c r="A136" s="34"/>
      <c r="B136" s="187"/>
      <c r="C136" s="187"/>
      <c r="D136" s="187"/>
      <c r="E136" s="187"/>
      <c r="F136" s="187"/>
      <c r="G136" s="187"/>
      <c r="H136" s="187"/>
      <c r="I136" s="188"/>
      <c r="J136" s="188"/>
      <c r="K136" s="175"/>
      <c r="L136" s="176"/>
      <c r="M136" s="177"/>
      <c r="N136" s="178"/>
      <c r="O136" s="179"/>
      <c r="P136" s="74"/>
      <c r="Q136" s="29"/>
      <c r="R136" s="126"/>
      <c r="S136" s="124"/>
      <c r="T136" s="116"/>
    </row>
    <row r="137" spans="1:20" s="2" customFormat="1" ht="13.15" customHeight="1" x14ac:dyDescent="0.25">
      <c r="A137" s="34"/>
      <c r="B137" s="187"/>
      <c r="C137" s="187"/>
      <c r="D137" s="187"/>
      <c r="E137" s="187"/>
      <c r="F137" s="187"/>
      <c r="G137" s="187"/>
      <c r="H137" s="187"/>
      <c r="I137" s="188"/>
      <c r="J137" s="188"/>
      <c r="K137" s="175"/>
      <c r="L137" s="176"/>
      <c r="M137" s="177"/>
      <c r="N137" s="178"/>
      <c r="O137" s="179"/>
      <c r="P137" s="74"/>
      <c r="Q137" s="29"/>
      <c r="R137" s="126"/>
      <c r="S137" s="124"/>
      <c r="T137" s="116"/>
    </row>
    <row r="138" spans="1:20" s="2" customFormat="1" ht="13.15" customHeight="1" x14ac:dyDescent="0.25">
      <c r="A138" s="34"/>
      <c r="B138" s="187"/>
      <c r="C138" s="187"/>
      <c r="D138" s="187"/>
      <c r="E138" s="187"/>
      <c r="F138" s="187"/>
      <c r="G138" s="187"/>
      <c r="H138" s="187"/>
      <c r="I138" s="188"/>
      <c r="J138" s="188"/>
      <c r="K138" s="175"/>
      <c r="L138" s="176"/>
      <c r="M138" s="177"/>
      <c r="N138" s="178"/>
      <c r="O138" s="179"/>
      <c r="P138" s="74"/>
      <c r="Q138" s="29"/>
      <c r="R138" s="126"/>
      <c r="S138" s="124"/>
      <c r="T138" s="116"/>
    </row>
    <row r="139" spans="1:20" s="2" customFormat="1" ht="13.15" customHeight="1" x14ac:dyDescent="0.25">
      <c r="A139" s="34"/>
      <c r="B139" s="187"/>
      <c r="C139" s="187"/>
      <c r="D139" s="187"/>
      <c r="E139" s="187"/>
      <c r="F139" s="187"/>
      <c r="G139" s="187"/>
      <c r="H139" s="187"/>
      <c r="I139" s="188"/>
      <c r="J139" s="188"/>
      <c r="K139" s="175"/>
      <c r="L139" s="176"/>
      <c r="M139" s="177"/>
      <c r="N139" s="178"/>
      <c r="O139" s="179"/>
      <c r="P139" s="74"/>
      <c r="Q139" s="29"/>
      <c r="R139" s="126"/>
      <c r="S139" s="124"/>
      <c r="T139" s="116"/>
    </row>
    <row r="140" spans="1:20" s="2" customFormat="1" ht="13.15" customHeight="1" x14ac:dyDescent="0.25">
      <c r="A140" s="34"/>
      <c r="B140" s="187"/>
      <c r="C140" s="187"/>
      <c r="D140" s="187"/>
      <c r="E140" s="187"/>
      <c r="F140" s="187"/>
      <c r="G140" s="187"/>
      <c r="H140" s="187"/>
      <c r="I140" s="188"/>
      <c r="J140" s="188"/>
      <c r="K140" s="175"/>
      <c r="L140" s="176"/>
      <c r="M140" s="177"/>
      <c r="N140" s="178"/>
      <c r="O140" s="179"/>
      <c r="P140" s="74"/>
      <c r="Q140" s="29"/>
      <c r="R140" s="126"/>
      <c r="S140" s="124"/>
      <c r="T140" s="116"/>
    </row>
    <row r="141" spans="1:20" s="35" customFormat="1" ht="13.15" customHeight="1" x14ac:dyDescent="0.25">
      <c r="A141" s="34"/>
      <c r="B141" s="187"/>
      <c r="C141" s="187"/>
      <c r="D141" s="187"/>
      <c r="E141" s="187"/>
      <c r="F141" s="187"/>
      <c r="G141" s="187"/>
      <c r="H141" s="187"/>
      <c r="I141" s="188"/>
      <c r="J141" s="188"/>
      <c r="K141" s="175"/>
      <c r="L141" s="176"/>
      <c r="M141" s="177"/>
      <c r="N141" s="178"/>
      <c r="O141" s="179"/>
      <c r="P141" s="74"/>
      <c r="Q141" s="29"/>
      <c r="R141" s="126"/>
      <c r="S141" s="124"/>
      <c r="T141" s="116"/>
    </row>
    <row r="142" spans="1:20" s="35" customFormat="1" ht="13.15" customHeight="1" x14ac:dyDescent="0.25">
      <c r="A142" s="34"/>
      <c r="B142" s="187"/>
      <c r="C142" s="187"/>
      <c r="D142" s="187"/>
      <c r="E142" s="187"/>
      <c r="F142" s="187"/>
      <c r="G142" s="187"/>
      <c r="H142" s="187"/>
      <c r="I142" s="188"/>
      <c r="J142" s="188"/>
      <c r="K142" s="175"/>
      <c r="L142" s="176"/>
      <c r="M142" s="177"/>
      <c r="N142" s="178"/>
      <c r="O142" s="179"/>
      <c r="P142" s="74"/>
      <c r="Q142" s="29"/>
      <c r="R142" s="126"/>
      <c r="S142" s="124"/>
      <c r="T142" s="116"/>
    </row>
    <row r="143" spans="1:20" s="35" customFormat="1" ht="13.15" customHeight="1" x14ac:dyDescent="0.25">
      <c r="A143" s="34"/>
      <c r="B143" s="187"/>
      <c r="C143" s="187"/>
      <c r="D143" s="187"/>
      <c r="E143" s="187"/>
      <c r="F143" s="187"/>
      <c r="G143" s="187"/>
      <c r="H143" s="187"/>
      <c r="I143" s="188"/>
      <c r="J143" s="188"/>
      <c r="K143" s="175"/>
      <c r="L143" s="176"/>
      <c r="M143" s="177"/>
      <c r="N143" s="178"/>
      <c r="O143" s="179"/>
      <c r="P143" s="74"/>
      <c r="Q143" s="29"/>
      <c r="R143" s="126"/>
      <c r="S143" s="124"/>
      <c r="T143" s="116"/>
    </row>
    <row r="144" spans="1:20" s="35" customFormat="1" ht="13.15" customHeight="1" x14ac:dyDescent="0.25">
      <c r="A144" s="34"/>
      <c r="B144" s="187"/>
      <c r="C144" s="187"/>
      <c r="D144" s="187"/>
      <c r="E144" s="187"/>
      <c r="F144" s="187"/>
      <c r="G144" s="187"/>
      <c r="H144" s="187"/>
      <c r="I144" s="188"/>
      <c r="J144" s="188"/>
      <c r="K144" s="175"/>
      <c r="L144" s="176"/>
      <c r="M144" s="177"/>
      <c r="N144" s="178"/>
      <c r="O144" s="179"/>
      <c r="P144" s="74"/>
      <c r="Q144" s="29"/>
      <c r="R144" s="126"/>
      <c r="S144" s="124"/>
      <c r="T144" s="116"/>
    </row>
    <row r="145" spans="1:20" s="35" customFormat="1" ht="13.15" customHeight="1" x14ac:dyDescent="0.25">
      <c r="A145" s="34"/>
      <c r="B145" s="187"/>
      <c r="C145" s="187"/>
      <c r="D145" s="187"/>
      <c r="E145" s="187"/>
      <c r="F145" s="187"/>
      <c r="G145" s="187"/>
      <c r="H145" s="187"/>
      <c r="I145" s="188"/>
      <c r="J145" s="188"/>
      <c r="K145" s="175"/>
      <c r="L145" s="176"/>
      <c r="M145" s="177"/>
      <c r="N145" s="178"/>
      <c r="O145" s="179"/>
      <c r="P145" s="74"/>
      <c r="Q145" s="29"/>
      <c r="R145" s="126"/>
      <c r="S145" s="124"/>
      <c r="T145" s="116"/>
    </row>
    <row r="146" spans="1:20" s="35" customFormat="1" ht="13.15" customHeight="1" x14ac:dyDescent="0.25">
      <c r="A146" s="34"/>
      <c r="B146" s="187"/>
      <c r="C146" s="187"/>
      <c r="D146" s="187"/>
      <c r="E146" s="187"/>
      <c r="F146" s="187"/>
      <c r="G146" s="187"/>
      <c r="H146" s="187"/>
      <c r="I146" s="188"/>
      <c r="J146" s="188"/>
      <c r="K146" s="175"/>
      <c r="L146" s="176"/>
      <c r="M146" s="177"/>
      <c r="N146" s="178"/>
      <c r="O146" s="179"/>
      <c r="P146" s="74"/>
      <c r="Q146" s="29"/>
      <c r="R146" s="126"/>
      <c r="S146" s="124"/>
      <c r="T146" s="116"/>
    </row>
    <row r="147" spans="1:20" s="35" customFormat="1" ht="13.15" customHeight="1" x14ac:dyDescent="0.25">
      <c r="A147" s="34"/>
      <c r="B147" s="187"/>
      <c r="C147" s="187"/>
      <c r="D147" s="187"/>
      <c r="E147" s="187"/>
      <c r="F147" s="187"/>
      <c r="G147" s="187"/>
      <c r="H147" s="187"/>
      <c r="I147" s="188"/>
      <c r="J147" s="188"/>
      <c r="K147" s="175"/>
      <c r="L147" s="176"/>
      <c r="M147" s="177"/>
      <c r="N147" s="178"/>
      <c r="O147" s="179"/>
      <c r="P147" s="74"/>
      <c r="Q147" s="29"/>
      <c r="R147" s="126"/>
      <c r="S147" s="124"/>
      <c r="T147" s="116"/>
    </row>
    <row r="148" spans="1:20" s="35" customFormat="1" ht="13.15" customHeight="1" x14ac:dyDescent="0.25">
      <c r="A148" s="34"/>
      <c r="B148" s="187"/>
      <c r="C148" s="187"/>
      <c r="D148" s="187"/>
      <c r="E148" s="187"/>
      <c r="F148" s="187"/>
      <c r="G148" s="187"/>
      <c r="H148" s="187"/>
      <c r="I148" s="188"/>
      <c r="J148" s="188"/>
      <c r="K148" s="175"/>
      <c r="L148" s="176"/>
      <c r="M148" s="177"/>
      <c r="N148" s="178"/>
      <c r="O148" s="179"/>
      <c r="P148" s="74"/>
      <c r="Q148" s="29"/>
      <c r="R148" s="126"/>
      <c r="S148" s="124"/>
      <c r="T148" s="116"/>
    </row>
    <row r="149" spans="1:20" s="35" customFormat="1" ht="13.15" customHeight="1" x14ac:dyDescent="0.25">
      <c r="A149" s="34"/>
      <c r="B149" s="187"/>
      <c r="C149" s="187"/>
      <c r="D149" s="187"/>
      <c r="E149" s="187"/>
      <c r="F149" s="187"/>
      <c r="G149" s="187"/>
      <c r="H149" s="187"/>
      <c r="I149" s="188"/>
      <c r="J149" s="188"/>
      <c r="K149" s="175"/>
      <c r="L149" s="176"/>
      <c r="M149" s="177"/>
      <c r="N149" s="178"/>
      <c r="O149" s="179"/>
      <c r="P149" s="74"/>
      <c r="Q149" s="29"/>
      <c r="R149" s="126"/>
      <c r="S149" s="124"/>
      <c r="T149" s="116"/>
    </row>
    <row r="150" spans="1:20" s="35" customFormat="1" ht="13.15" customHeight="1" x14ac:dyDescent="0.25">
      <c r="A150" s="34"/>
      <c r="B150" s="187"/>
      <c r="C150" s="187"/>
      <c r="D150" s="187"/>
      <c r="E150" s="187"/>
      <c r="F150" s="187"/>
      <c r="G150" s="187"/>
      <c r="H150" s="187"/>
      <c r="I150" s="188"/>
      <c r="J150" s="188"/>
      <c r="K150" s="175"/>
      <c r="L150" s="176"/>
      <c r="M150" s="177"/>
      <c r="N150" s="178"/>
      <c r="O150" s="179"/>
      <c r="P150" s="74"/>
      <c r="Q150" s="29"/>
      <c r="R150" s="126"/>
      <c r="S150" s="124"/>
      <c r="T150" s="116"/>
    </row>
    <row r="151" spans="1:20" s="35" customFormat="1" ht="13.15" customHeight="1" x14ac:dyDescent="0.25">
      <c r="A151" s="34"/>
      <c r="B151" s="187"/>
      <c r="C151" s="187"/>
      <c r="D151" s="187"/>
      <c r="E151" s="187"/>
      <c r="F151" s="187"/>
      <c r="G151" s="187"/>
      <c r="H151" s="187"/>
      <c r="I151" s="188"/>
      <c r="J151" s="188"/>
      <c r="K151" s="175"/>
      <c r="L151" s="176"/>
      <c r="M151" s="177"/>
      <c r="N151" s="178"/>
      <c r="O151" s="179"/>
      <c r="P151" s="74"/>
      <c r="Q151" s="29"/>
      <c r="R151" s="126"/>
      <c r="S151" s="124"/>
      <c r="T151" s="116"/>
    </row>
    <row r="152" spans="1:20" s="35" customFormat="1" ht="13.15" customHeight="1" x14ac:dyDescent="0.25">
      <c r="A152" s="34"/>
      <c r="B152" s="187"/>
      <c r="C152" s="187"/>
      <c r="D152" s="187"/>
      <c r="E152" s="187"/>
      <c r="F152" s="187"/>
      <c r="G152" s="187"/>
      <c r="H152" s="187"/>
      <c r="I152" s="188"/>
      <c r="J152" s="188"/>
      <c r="K152" s="175"/>
      <c r="L152" s="176"/>
      <c r="M152" s="177"/>
      <c r="N152" s="178"/>
      <c r="O152" s="179"/>
      <c r="P152" s="74"/>
      <c r="Q152" s="29"/>
      <c r="R152" s="126"/>
      <c r="S152" s="124"/>
      <c r="T152" s="116"/>
    </row>
    <row r="153" spans="1:20" s="35" customFormat="1" ht="13.15" customHeight="1" x14ac:dyDescent="0.25">
      <c r="A153" s="34"/>
      <c r="B153" s="187"/>
      <c r="C153" s="187"/>
      <c r="D153" s="187"/>
      <c r="E153" s="187"/>
      <c r="F153" s="187"/>
      <c r="G153" s="187"/>
      <c r="H153" s="187"/>
      <c r="I153" s="188"/>
      <c r="J153" s="188"/>
      <c r="K153" s="175"/>
      <c r="L153" s="176"/>
      <c r="M153" s="177"/>
      <c r="N153" s="178"/>
      <c r="O153" s="179"/>
      <c r="P153" s="74"/>
      <c r="Q153" s="29"/>
      <c r="R153" s="126"/>
      <c r="S153" s="124"/>
      <c r="T153" s="116"/>
    </row>
    <row r="154" spans="1:20" s="35" customFormat="1" ht="13.15" customHeight="1" x14ac:dyDescent="0.25">
      <c r="A154" s="34"/>
      <c r="B154" s="187"/>
      <c r="C154" s="187"/>
      <c r="D154" s="187"/>
      <c r="E154" s="187"/>
      <c r="F154" s="187"/>
      <c r="G154" s="187"/>
      <c r="H154" s="187"/>
      <c r="I154" s="188"/>
      <c r="J154" s="188"/>
      <c r="K154" s="175"/>
      <c r="L154" s="176"/>
      <c r="M154" s="177"/>
      <c r="N154" s="178"/>
      <c r="O154" s="179"/>
      <c r="P154" s="74"/>
      <c r="Q154" s="29"/>
      <c r="R154" s="126"/>
      <c r="S154" s="124"/>
      <c r="T154" s="116"/>
    </row>
    <row r="155" spans="1:20" s="35" customFormat="1" ht="13.15" customHeight="1" x14ac:dyDescent="0.25">
      <c r="A155" s="34"/>
      <c r="B155" s="294"/>
      <c r="C155" s="295"/>
      <c r="D155" s="295"/>
      <c r="E155" s="295"/>
      <c r="F155" s="295"/>
      <c r="G155" s="295"/>
      <c r="H155" s="296"/>
      <c r="I155" s="66"/>
      <c r="J155" s="67"/>
      <c r="K155" s="297"/>
      <c r="L155" s="234"/>
      <c r="M155" s="235"/>
      <c r="N155" s="236"/>
      <c r="O155" s="237"/>
      <c r="P155" s="75"/>
      <c r="Q155" s="29"/>
      <c r="R155" s="126"/>
      <c r="S155" s="124"/>
      <c r="T155" s="116"/>
    </row>
    <row r="156" spans="1:20" s="35" customFormat="1" ht="13.15" customHeight="1" x14ac:dyDescent="0.25">
      <c r="A156" s="34"/>
      <c r="B156" s="87" t="s">
        <v>79</v>
      </c>
      <c r="C156" s="88"/>
      <c r="D156" s="88"/>
      <c r="E156" s="89"/>
      <c r="F156" s="301">
        <f>SUMIFS(M135:M155,P135:P155,"&lt;&gt;x")</f>
        <v>0</v>
      </c>
      <c r="G156" s="302"/>
      <c r="H156" s="303"/>
      <c r="I156" s="2"/>
      <c r="J156" s="60" t="s">
        <v>85</v>
      </c>
      <c r="K156" s="18"/>
      <c r="L156" s="18"/>
      <c r="M156" s="353">
        <f>SUM(M135:M155)</f>
        <v>0</v>
      </c>
      <c r="N156" s="353"/>
      <c r="O156" s="353"/>
      <c r="P156" s="28"/>
      <c r="Q156" s="29"/>
      <c r="R156" s="126"/>
      <c r="S156" s="124"/>
      <c r="T156" s="116"/>
    </row>
    <row r="157" spans="1:20" s="35" customFormat="1" ht="13.15" customHeight="1" x14ac:dyDescent="0.25">
      <c r="A157" s="34"/>
      <c r="B157" s="87" t="s">
        <v>80</v>
      </c>
      <c r="C157" s="88"/>
      <c r="D157" s="88"/>
      <c r="E157" s="89"/>
      <c r="F157" s="301">
        <f>SUMIFS(M135:M155,P135:P155,"=x")</f>
        <v>0</v>
      </c>
      <c r="G157" s="302"/>
      <c r="H157" s="303"/>
      <c r="I157" s="2"/>
      <c r="J157" s="15"/>
      <c r="K157" s="15"/>
      <c r="L157" s="15"/>
      <c r="M157" s="15"/>
      <c r="N157" s="16"/>
      <c r="O157" s="17"/>
      <c r="P157" s="17"/>
      <c r="Q157" s="29"/>
      <c r="R157" s="126"/>
      <c r="S157" s="124"/>
      <c r="T157" s="116"/>
    </row>
    <row r="158" spans="1:20" s="35" customFormat="1" ht="13.9" customHeight="1" x14ac:dyDescent="0.25">
      <c r="A158" s="34"/>
      <c r="B158" s="2"/>
      <c r="C158" s="2"/>
      <c r="D158" s="2"/>
      <c r="E158" s="2"/>
      <c r="F158" s="2"/>
      <c r="G158" s="2"/>
      <c r="H158" s="2"/>
      <c r="I158" s="2"/>
      <c r="J158" s="59"/>
      <c r="K158" s="30"/>
      <c r="L158" s="30"/>
      <c r="M158" s="30"/>
      <c r="N158" s="30"/>
      <c r="O158" s="30"/>
      <c r="P158" s="30"/>
      <c r="Q158" s="29"/>
      <c r="R158" s="126"/>
      <c r="S158" s="124"/>
      <c r="T158" s="116"/>
    </row>
    <row r="159" spans="1:20" s="35" customFormat="1" ht="13.9" customHeight="1" x14ac:dyDescent="0.25">
      <c r="A159" s="34"/>
      <c r="B159" s="2"/>
      <c r="C159" s="2"/>
      <c r="D159" s="2"/>
      <c r="E159" s="2"/>
      <c r="F159" s="2"/>
      <c r="G159" s="2"/>
      <c r="H159" s="2"/>
      <c r="I159" s="2"/>
      <c r="J159" s="59"/>
      <c r="K159" s="30"/>
      <c r="L159" s="30"/>
      <c r="M159" s="30"/>
      <c r="N159" s="30"/>
      <c r="O159" s="30"/>
      <c r="P159" s="30"/>
      <c r="Q159" s="29"/>
      <c r="R159" s="126"/>
      <c r="S159" s="124"/>
      <c r="T159" s="116"/>
    </row>
    <row r="160" spans="1:20" s="2" customFormat="1" ht="13.9" customHeight="1" x14ac:dyDescent="0.25">
      <c r="A160" s="34"/>
      <c r="B160" s="18" t="s">
        <v>154</v>
      </c>
      <c r="C160" s="46"/>
      <c r="D160" s="46"/>
      <c r="E160" s="46"/>
      <c r="F160" s="46"/>
      <c r="G160" s="46"/>
      <c r="H160" s="46"/>
      <c r="I160" s="46"/>
      <c r="J160" s="46"/>
      <c r="K160" s="46"/>
      <c r="L160" s="46"/>
      <c r="M160" s="46"/>
      <c r="N160" s="46"/>
      <c r="O160" s="46"/>
      <c r="P160" s="46"/>
      <c r="R160" s="126"/>
      <c r="S160" s="124"/>
      <c r="T160" s="116"/>
    </row>
    <row r="161" spans="1:20" s="2" customFormat="1" ht="13.9" customHeight="1" x14ac:dyDescent="0.25">
      <c r="A161" s="34"/>
      <c r="R161" s="126"/>
      <c r="S161" s="124"/>
      <c r="T161" s="116"/>
    </row>
    <row r="162" spans="1:20" s="2" customFormat="1" ht="13.9" customHeight="1" x14ac:dyDescent="0.25">
      <c r="A162" s="34"/>
      <c r="B162" s="77" t="s">
        <v>40</v>
      </c>
      <c r="C162" s="47" t="s">
        <v>27</v>
      </c>
      <c r="D162" s="79"/>
      <c r="E162" s="79"/>
      <c r="F162" s="79"/>
      <c r="G162" s="79"/>
      <c r="H162" s="79"/>
      <c r="I162" s="79"/>
      <c r="J162" s="79"/>
      <c r="K162" s="79"/>
      <c r="L162" s="79"/>
      <c r="M162" s="79"/>
      <c r="N162" s="79"/>
      <c r="O162" s="79"/>
      <c r="P162" s="80"/>
      <c r="R162" s="126"/>
      <c r="S162" s="124"/>
      <c r="T162" s="116"/>
    </row>
    <row r="163" spans="1:20" s="2" customFormat="1" ht="13.9" customHeight="1" x14ac:dyDescent="0.25">
      <c r="A163" s="34"/>
      <c r="B163" s="48">
        <v>1</v>
      </c>
      <c r="C163" s="83" t="s">
        <v>42</v>
      </c>
      <c r="D163" s="83"/>
      <c r="E163" s="83"/>
      <c r="F163" s="83"/>
      <c r="G163" s="83"/>
      <c r="H163" s="83"/>
      <c r="I163" s="83"/>
      <c r="J163" s="83"/>
      <c r="K163" s="83"/>
      <c r="L163" s="83"/>
      <c r="M163" s="83"/>
      <c r="N163" s="83"/>
      <c r="O163" s="83"/>
      <c r="P163" s="49"/>
      <c r="R163" s="138" t="s">
        <v>7</v>
      </c>
      <c r="S163" s="124" t="s">
        <v>50</v>
      </c>
      <c r="T163" s="116"/>
    </row>
    <row r="164" spans="1:20" s="2" customFormat="1" ht="13.9" customHeight="1" x14ac:dyDescent="0.25">
      <c r="A164" s="34"/>
      <c r="B164" s="50">
        <v>2</v>
      </c>
      <c r="C164" s="41" t="s">
        <v>147</v>
      </c>
      <c r="D164" s="41"/>
      <c r="E164" s="41"/>
      <c r="F164" s="41"/>
      <c r="G164" s="41"/>
      <c r="H164" s="41"/>
      <c r="I164" s="41"/>
      <c r="J164" s="41"/>
      <c r="K164" s="41"/>
      <c r="L164" s="41"/>
      <c r="M164" s="41"/>
      <c r="N164" s="41"/>
      <c r="O164" s="41"/>
      <c r="P164" s="51"/>
      <c r="R164" s="126"/>
      <c r="S164" s="124"/>
      <c r="T164" s="116"/>
    </row>
    <row r="165" spans="1:20" s="2" customFormat="1" ht="13.9" customHeight="1" x14ac:dyDescent="0.25">
      <c r="A165" s="34"/>
      <c r="B165" s="50">
        <v>3</v>
      </c>
      <c r="C165" s="41" t="s">
        <v>148</v>
      </c>
      <c r="D165" s="41"/>
      <c r="E165" s="41"/>
      <c r="F165" s="41"/>
      <c r="G165" s="41"/>
      <c r="H165" s="41"/>
      <c r="I165" s="41"/>
      <c r="J165" s="41"/>
      <c r="K165" s="41"/>
      <c r="L165" s="41"/>
      <c r="M165" s="41"/>
      <c r="N165" s="41"/>
      <c r="O165" s="41"/>
      <c r="P165" s="51"/>
      <c r="R165" s="126"/>
      <c r="S165" s="124"/>
      <c r="T165" s="116"/>
    </row>
    <row r="166" spans="1:20" s="2" customFormat="1" ht="13.9" customHeight="1" x14ac:dyDescent="0.25">
      <c r="A166" s="34"/>
      <c r="B166" s="50">
        <v>4</v>
      </c>
      <c r="C166" s="41" t="s">
        <v>43</v>
      </c>
      <c r="D166" s="41"/>
      <c r="E166" s="41"/>
      <c r="F166" s="41"/>
      <c r="G166" s="41"/>
      <c r="H166" s="41"/>
      <c r="I166" s="41"/>
      <c r="J166" s="41"/>
      <c r="K166" s="41"/>
      <c r="L166" s="41"/>
      <c r="M166" s="41"/>
      <c r="N166" s="41"/>
      <c r="O166" s="41"/>
      <c r="P166" s="51"/>
      <c r="R166" s="126"/>
      <c r="S166" s="124"/>
      <c r="T166" s="116"/>
    </row>
    <row r="167" spans="1:20" s="2" customFormat="1" ht="13.9" customHeight="1" x14ac:dyDescent="0.25">
      <c r="A167" s="34"/>
      <c r="B167" s="52"/>
      <c r="C167" s="53" t="s">
        <v>150</v>
      </c>
      <c r="D167" s="53"/>
      <c r="E167" s="53"/>
      <c r="F167" s="53"/>
      <c r="G167" s="53"/>
      <c r="H167" s="53"/>
      <c r="I167" s="53"/>
      <c r="J167" s="53"/>
      <c r="K167" s="53"/>
      <c r="L167" s="53"/>
      <c r="M167" s="53"/>
      <c r="N167" s="53"/>
      <c r="O167" s="53"/>
      <c r="P167" s="51"/>
      <c r="R167" s="138" t="s">
        <v>7</v>
      </c>
      <c r="S167" s="124" t="s">
        <v>149</v>
      </c>
      <c r="T167" s="116"/>
    </row>
    <row r="168" spans="1:20" s="2" customFormat="1" ht="13.9" customHeight="1" x14ac:dyDescent="0.25">
      <c r="A168" s="34"/>
      <c r="B168" s="52"/>
      <c r="C168" s="165"/>
      <c r="D168" s="166"/>
      <c r="E168" s="166"/>
      <c r="F168" s="166"/>
      <c r="G168" s="166"/>
      <c r="H168" s="166"/>
      <c r="I168" s="166"/>
      <c r="J168" s="166"/>
      <c r="K168" s="166"/>
      <c r="L168" s="166"/>
      <c r="M168" s="166"/>
      <c r="N168" s="166"/>
      <c r="O168" s="167"/>
      <c r="P168" s="51"/>
      <c r="R168" s="138" t="s">
        <v>7</v>
      </c>
      <c r="S168" s="124" t="s">
        <v>51</v>
      </c>
      <c r="T168" s="116"/>
    </row>
    <row r="169" spans="1:20" s="2" customFormat="1" ht="13.9" customHeight="1" x14ac:dyDescent="0.25">
      <c r="A169" s="34"/>
      <c r="B169" s="52"/>
      <c r="C169" s="165"/>
      <c r="D169" s="166"/>
      <c r="E169" s="166"/>
      <c r="F169" s="166"/>
      <c r="G169" s="166"/>
      <c r="H169" s="166"/>
      <c r="I169" s="166"/>
      <c r="J169" s="166"/>
      <c r="K169" s="166"/>
      <c r="L169" s="166"/>
      <c r="M169" s="166"/>
      <c r="N169" s="166"/>
      <c r="O169" s="167"/>
      <c r="P169" s="51"/>
      <c r="R169" s="126"/>
      <c r="S169" s="124"/>
      <c r="T169" s="116"/>
    </row>
    <row r="170" spans="1:20" s="2" customFormat="1" ht="13.9" customHeight="1" x14ac:dyDescent="0.25">
      <c r="A170" s="34"/>
      <c r="B170" s="52"/>
      <c r="C170" s="165"/>
      <c r="D170" s="166"/>
      <c r="E170" s="166"/>
      <c r="F170" s="166"/>
      <c r="G170" s="166"/>
      <c r="H170" s="166"/>
      <c r="I170" s="166"/>
      <c r="J170" s="166"/>
      <c r="K170" s="166"/>
      <c r="L170" s="166"/>
      <c r="M170" s="166"/>
      <c r="N170" s="166"/>
      <c r="O170" s="167"/>
      <c r="P170" s="51"/>
      <c r="R170" s="126"/>
      <c r="S170" s="124"/>
      <c r="T170" s="116"/>
    </row>
    <row r="171" spans="1:20" s="2" customFormat="1" ht="13.9" customHeight="1" x14ac:dyDescent="0.25">
      <c r="A171" s="34"/>
      <c r="B171" s="52"/>
      <c r="C171" s="165"/>
      <c r="D171" s="166"/>
      <c r="E171" s="166"/>
      <c r="F171" s="166"/>
      <c r="G171" s="166"/>
      <c r="H171" s="166"/>
      <c r="I171" s="166"/>
      <c r="J171" s="166"/>
      <c r="K171" s="166"/>
      <c r="L171" s="166"/>
      <c r="M171" s="166"/>
      <c r="N171" s="166"/>
      <c r="O171" s="167"/>
      <c r="P171" s="51"/>
      <c r="R171" s="126"/>
      <c r="S171" s="124"/>
      <c r="T171" s="116"/>
    </row>
    <row r="172" spans="1:20" s="2" customFormat="1" ht="13.9" customHeight="1" x14ac:dyDescent="0.25">
      <c r="A172" s="34"/>
      <c r="B172" s="52"/>
      <c r="C172" s="165"/>
      <c r="D172" s="166"/>
      <c r="E172" s="166"/>
      <c r="F172" s="166"/>
      <c r="G172" s="166"/>
      <c r="H172" s="166"/>
      <c r="I172" s="166"/>
      <c r="J172" s="166"/>
      <c r="K172" s="166"/>
      <c r="L172" s="166"/>
      <c r="M172" s="166"/>
      <c r="N172" s="166"/>
      <c r="O172" s="167"/>
      <c r="P172" s="51"/>
      <c r="R172" s="126"/>
      <c r="S172" s="124"/>
      <c r="T172" s="116"/>
    </row>
    <row r="173" spans="1:20" s="2" customFormat="1" ht="13.9" customHeight="1" x14ac:dyDescent="0.25">
      <c r="A173" s="34"/>
      <c r="B173" s="52"/>
      <c r="C173" s="165"/>
      <c r="D173" s="166"/>
      <c r="E173" s="166"/>
      <c r="F173" s="166"/>
      <c r="G173" s="166"/>
      <c r="H173" s="166"/>
      <c r="I173" s="166"/>
      <c r="J173" s="166"/>
      <c r="K173" s="166"/>
      <c r="L173" s="166"/>
      <c r="M173" s="166"/>
      <c r="N173" s="166"/>
      <c r="O173" s="167"/>
      <c r="P173" s="51"/>
      <c r="R173" s="126"/>
      <c r="S173" s="124"/>
      <c r="T173" s="116"/>
    </row>
    <row r="174" spans="1:20" s="2" customFormat="1" ht="13.9" customHeight="1" x14ac:dyDescent="0.25">
      <c r="A174" s="34"/>
      <c r="B174" s="52"/>
      <c r="C174" s="165"/>
      <c r="D174" s="166"/>
      <c r="E174" s="166"/>
      <c r="F174" s="166"/>
      <c r="G174" s="166"/>
      <c r="H174" s="166"/>
      <c r="I174" s="166"/>
      <c r="J174" s="166"/>
      <c r="K174" s="166"/>
      <c r="L174" s="166"/>
      <c r="M174" s="166"/>
      <c r="N174" s="166"/>
      <c r="O174" s="167"/>
      <c r="P174" s="51"/>
      <c r="R174" s="126"/>
      <c r="S174" s="124"/>
      <c r="T174" s="116"/>
    </row>
    <row r="175" spans="1:20" s="2" customFormat="1" ht="13.9" customHeight="1" x14ac:dyDescent="0.25">
      <c r="A175" s="34"/>
      <c r="B175" s="52"/>
      <c r="C175" s="165"/>
      <c r="D175" s="166"/>
      <c r="E175" s="166"/>
      <c r="F175" s="166"/>
      <c r="G175" s="166"/>
      <c r="H175" s="166"/>
      <c r="I175" s="166"/>
      <c r="J175" s="166"/>
      <c r="K175" s="166"/>
      <c r="L175" s="166"/>
      <c r="M175" s="166"/>
      <c r="N175" s="166"/>
      <c r="O175" s="167"/>
      <c r="P175" s="51"/>
      <c r="R175" s="126"/>
      <c r="S175" s="124"/>
      <c r="T175" s="116"/>
    </row>
    <row r="176" spans="1:20" s="2" customFormat="1" ht="13.9" customHeight="1" x14ac:dyDescent="0.25">
      <c r="A176" s="34"/>
      <c r="B176" s="52"/>
      <c r="C176" s="165"/>
      <c r="D176" s="166"/>
      <c r="E176" s="166"/>
      <c r="F176" s="166"/>
      <c r="G176" s="166"/>
      <c r="H176" s="166"/>
      <c r="I176" s="166"/>
      <c r="J176" s="166"/>
      <c r="K176" s="166"/>
      <c r="L176" s="166"/>
      <c r="M176" s="166"/>
      <c r="N176" s="166"/>
      <c r="O176" s="167"/>
      <c r="P176" s="51"/>
      <c r="R176" s="126"/>
      <c r="S176" s="124"/>
      <c r="T176" s="116"/>
    </row>
    <row r="177" spans="1:20" s="2" customFormat="1" ht="13.9" customHeight="1" x14ac:dyDescent="0.25">
      <c r="A177" s="34"/>
      <c r="B177" s="52"/>
      <c r="C177" s="165"/>
      <c r="D177" s="166"/>
      <c r="E177" s="166"/>
      <c r="F177" s="166"/>
      <c r="G177" s="166"/>
      <c r="H177" s="166"/>
      <c r="I177" s="166"/>
      <c r="J177" s="166"/>
      <c r="K177" s="166"/>
      <c r="L177" s="166"/>
      <c r="M177" s="166"/>
      <c r="N177" s="166"/>
      <c r="O177" s="167"/>
      <c r="P177" s="51"/>
      <c r="R177" s="126"/>
      <c r="S177" s="124"/>
      <c r="T177" s="116"/>
    </row>
    <row r="178" spans="1:20" s="2" customFormat="1" ht="13.9" customHeight="1" x14ac:dyDescent="0.25">
      <c r="A178" s="34"/>
      <c r="B178" s="52"/>
      <c r="C178" s="165"/>
      <c r="D178" s="166"/>
      <c r="E178" s="166"/>
      <c r="F178" s="166"/>
      <c r="G178" s="166"/>
      <c r="H178" s="166"/>
      <c r="I178" s="166"/>
      <c r="J178" s="166"/>
      <c r="K178" s="166"/>
      <c r="L178" s="166"/>
      <c r="M178" s="166"/>
      <c r="N178" s="166"/>
      <c r="O178" s="167"/>
      <c r="P178" s="51"/>
      <c r="R178" s="126"/>
      <c r="S178" s="124"/>
      <c r="T178" s="116"/>
    </row>
    <row r="179" spans="1:20" s="2" customFormat="1" ht="13.9" customHeight="1" x14ac:dyDescent="0.25">
      <c r="A179" s="34"/>
      <c r="R179" s="126"/>
      <c r="S179" s="124"/>
      <c r="T179" s="116"/>
    </row>
    <row r="180" spans="1:20" s="2" customFormat="1" ht="13.9" customHeight="1" x14ac:dyDescent="0.25">
      <c r="A180" s="34"/>
      <c r="R180" s="126"/>
      <c r="S180" s="124"/>
      <c r="T180" s="116"/>
    </row>
    <row r="181" spans="1:20" s="2" customFormat="1" ht="13.9" customHeight="1" x14ac:dyDescent="0.25">
      <c r="A181" s="34"/>
      <c r="B181" s="18" t="str">
        <f>"6. VORDERING    ("&amp;IF(E6&lt;43221,"F.W.","WER")&amp;")"</f>
        <v>6. VORDERING    (F.W.)</v>
      </c>
      <c r="C181" s="18"/>
      <c r="D181" s="18"/>
      <c r="E181" s="18"/>
      <c r="F181" s="18"/>
      <c r="G181" s="18"/>
      <c r="H181" s="18"/>
      <c r="I181" s="18"/>
      <c r="J181" s="18"/>
      <c r="K181" s="18"/>
      <c r="L181" s="18"/>
      <c r="M181" s="18"/>
      <c r="N181" s="18"/>
      <c r="O181" s="18"/>
      <c r="P181" s="102" t="str">
        <f>IF(COUNTIF(A184:A202,"►")&gt;0,"û","")</f>
        <v>û</v>
      </c>
      <c r="R181" s="126"/>
      <c r="S181" s="124"/>
      <c r="T181" s="116"/>
    </row>
    <row r="182" spans="1:20" s="2" customFormat="1" ht="13.9" customHeight="1" x14ac:dyDescent="0.25">
      <c r="A182" s="34"/>
      <c r="R182" s="126"/>
      <c r="S182" s="124"/>
      <c r="T182" s="116"/>
    </row>
    <row r="183" spans="1:20" s="2" customFormat="1" ht="13.9" customHeight="1" x14ac:dyDescent="0.25">
      <c r="A183" s="34"/>
      <c r="B183" s="192" t="str">
        <f>"Op basis van de hiervoor vermelde gegevens en de stukken verzoekt de curator in het faillissement van "&amp;IF(ISBLANK(E2),"?",E2)&amp;
", voornoemd dat"&amp;
IF(ISBLANK(E6)," ?",IF(E6&gt;=43221," de rechtbank:",IF(N100&gt;0,":"," de rechtbank:")))</f>
        <v>Op basis van de hiervoor vermelde gegevens en de stukken verzoekt de curator in het faillissement van ?, voornoemd dat ?</v>
      </c>
      <c r="C183" s="192"/>
      <c r="D183" s="192"/>
      <c r="E183" s="192"/>
      <c r="F183" s="192"/>
      <c r="G183" s="192"/>
      <c r="H183" s="192"/>
      <c r="I183" s="192"/>
      <c r="J183" s="192"/>
      <c r="K183" s="192"/>
      <c r="L183" s="192"/>
      <c r="M183" s="192"/>
      <c r="N183" s="192"/>
      <c r="O183" s="192"/>
      <c r="P183" s="192"/>
      <c r="R183" s="126"/>
      <c r="S183" s="124"/>
      <c r="T183" s="116"/>
    </row>
    <row r="184" spans="1:20" s="2" customFormat="1" ht="13.9" customHeight="1" x14ac:dyDescent="0.25">
      <c r="A184" s="34"/>
      <c r="B184" s="192"/>
      <c r="C184" s="192"/>
      <c r="D184" s="192"/>
      <c r="E184" s="192"/>
      <c r="F184" s="192"/>
      <c r="G184" s="192"/>
      <c r="H184" s="192"/>
      <c r="I184" s="192"/>
      <c r="J184" s="192"/>
      <c r="K184" s="192"/>
      <c r="L184" s="192"/>
      <c r="M184" s="192"/>
      <c r="N184" s="192"/>
      <c r="O184" s="192"/>
      <c r="P184" s="192"/>
      <c r="R184" s="126"/>
      <c r="S184" s="124"/>
      <c r="T184" s="116"/>
    </row>
    <row r="185" spans="1:20" s="2" customFormat="1" ht="13.9" customHeight="1" x14ac:dyDescent="0.25">
      <c r="A185" s="34"/>
      <c r="B185" s="192"/>
      <c r="C185" s="192"/>
      <c r="D185" s="192"/>
      <c r="E185" s="192"/>
      <c r="F185" s="192"/>
      <c r="G185" s="192"/>
      <c r="H185" s="192"/>
      <c r="I185" s="192"/>
      <c r="J185" s="192"/>
      <c r="K185" s="192"/>
      <c r="L185" s="192"/>
      <c r="M185" s="192"/>
      <c r="N185" s="192"/>
      <c r="O185" s="192"/>
      <c r="P185" s="192"/>
      <c r="R185" s="126"/>
      <c r="S185" s="124"/>
      <c r="T185" s="116"/>
    </row>
    <row r="186" spans="1:20" s="2" customFormat="1" ht="13.9" customHeight="1" x14ac:dyDescent="0.25">
      <c r="A186" s="34"/>
      <c r="R186" s="126"/>
      <c r="S186" s="124"/>
      <c r="T186" s="116"/>
    </row>
    <row r="187" spans="1:20" s="2" customFormat="1" ht="13.9" customHeight="1" x14ac:dyDescent="0.2">
      <c r="A187" s="34"/>
      <c r="B187" s="99" t="str">
        <f>IF(N100&gt;0,"A.","-")</f>
        <v>-</v>
      </c>
      <c r="C187" s="2" t="str">
        <f>IF(E6&gt;=43221,"het ereloon barema artikel 8 KB zou bepalen op:","de rechtbank het ereloon barema artikel 8 KB zou bepalen op:")</f>
        <v>de rechtbank het ereloon barema artikel 8 KB zou bepalen op:</v>
      </c>
      <c r="D187" s="110"/>
      <c r="E187" s="110"/>
      <c r="F187" s="110"/>
      <c r="G187" s="110"/>
      <c r="H187" s="110"/>
      <c r="I187" s="110"/>
      <c r="J187" s="110"/>
      <c r="K187" s="110"/>
      <c r="M187" s="189">
        <f>N85</f>
        <v>0</v>
      </c>
      <c r="N187" s="190"/>
      <c r="O187" s="190"/>
      <c r="P187" s="191"/>
      <c r="Q187" s="132" t="str">
        <f>IF(M187=0,"","[ERL]")</f>
        <v/>
      </c>
      <c r="R187" s="126"/>
      <c r="S187" s="124"/>
      <c r="T187" s="116"/>
    </row>
    <row r="188" spans="1:20" s="2" customFormat="1" ht="13.9" customHeight="1" x14ac:dyDescent="0.25">
      <c r="A188" s="34"/>
      <c r="R188" s="126"/>
      <c r="S188" s="124"/>
      <c r="T188" s="116"/>
    </row>
    <row r="189" spans="1:20" s="2" customFormat="1" ht="13.9" customHeight="1" x14ac:dyDescent="0.25">
      <c r="A189" s="34"/>
      <c r="R189" s="126"/>
      <c r="S189" s="124"/>
      <c r="T189" s="116"/>
    </row>
    <row r="190" spans="1:20" s="2" customFormat="1" ht="13.9" customHeight="1" x14ac:dyDescent="0.25">
      <c r="A190" s="34"/>
      <c r="B190" s="31" t="str">
        <f>IF(N100&gt;0,"B.","-")</f>
        <v>-</v>
      </c>
      <c r="C190" s="229" t="str">
        <f>IF(N100&gt;0,
IF(E6&gt;=43221, "de aanrekenbare kosten (artikel 7, §§ 1 en 2 KB) zou bepalen op:","de rechter-commissaris de aanrekenbare kosten (artikel 7, §§ 1 en 2 KB) zou bepalen op:"),
"voormeld bedrag te verhogen met de eventueel verschuldigde btw.")</f>
        <v>voormeld bedrag te verhogen met de eventueel verschuldigde btw.</v>
      </c>
      <c r="D190" s="229"/>
      <c r="E190" s="229"/>
      <c r="F190" s="229"/>
      <c r="G190" s="229"/>
      <c r="H190" s="229"/>
      <c r="I190" s="229"/>
      <c r="J190" s="229"/>
      <c r="K190" s="229"/>
      <c r="M190" s="347" t="str">
        <f>IF(N100&gt;0,N100,"")</f>
        <v/>
      </c>
      <c r="N190" s="347"/>
      <c r="O190" s="347"/>
      <c r="P190" s="347"/>
      <c r="Q190" s="132" t="str">
        <f>IF(N100&gt;0,"[AKO]","")</f>
        <v/>
      </c>
      <c r="R190" s="126"/>
      <c r="S190" s="124"/>
      <c r="T190" s="116"/>
    </row>
    <row r="191" spans="1:20" s="2" customFormat="1" ht="13.9" customHeight="1" x14ac:dyDescent="0.25">
      <c r="A191" s="34"/>
      <c r="C191" s="229"/>
      <c r="D191" s="229"/>
      <c r="E191" s="229"/>
      <c r="F191" s="229"/>
      <c r="G191" s="229"/>
      <c r="H191" s="229"/>
      <c r="I191" s="229"/>
      <c r="J191" s="229"/>
      <c r="K191" s="229"/>
      <c r="R191" s="126"/>
      <c r="S191" s="124"/>
      <c r="T191" s="116"/>
    </row>
    <row r="192" spans="1:20" s="2" customFormat="1" ht="13.9" customHeight="1" x14ac:dyDescent="0.25">
      <c r="A192" s="34"/>
      <c r="R192" s="126"/>
      <c r="S192" s="124"/>
      <c r="T192" s="116"/>
    </row>
    <row r="193" spans="1:20" s="2" customFormat="1" ht="13.9" customHeight="1" x14ac:dyDescent="0.25">
      <c r="A193" s="34"/>
      <c r="B193" s="33" t="s">
        <v>15</v>
      </c>
      <c r="C193" s="2" t="str">
        <f>IF(N100&gt;0,"dit alles te verhogen met de eventueel op die bedragen of op onderdelen van die bedragen verschuldigde btw.","")</f>
        <v/>
      </c>
      <c r="R193" s="126"/>
      <c r="S193" s="124"/>
      <c r="T193" s="116"/>
    </row>
    <row r="194" spans="1:20" s="2" customFormat="1" ht="13.9" customHeight="1" x14ac:dyDescent="0.25">
      <c r="A194" s="34"/>
      <c r="R194" s="126"/>
      <c r="S194" s="124"/>
      <c r="T194" s="116"/>
    </row>
    <row r="195" spans="1:20" s="2" customFormat="1" ht="13.9" customHeight="1" x14ac:dyDescent="0.25">
      <c r="A195" s="34"/>
      <c r="R195" s="126"/>
      <c r="S195" s="124"/>
      <c r="T195" s="116"/>
    </row>
    <row r="196" spans="1:20" s="2" customFormat="1" ht="13.9" customHeight="1" x14ac:dyDescent="0.25">
      <c r="A196" s="34"/>
      <c r="B196" s="2" t="s">
        <v>59</v>
      </c>
      <c r="R196" s="126"/>
      <c r="S196" s="124"/>
      <c r="T196" s="116"/>
    </row>
    <row r="197" spans="1:20" s="2" customFormat="1" ht="13.9" customHeight="1" x14ac:dyDescent="0.25">
      <c r="A197" s="34"/>
      <c r="B197" s="325" t="str">
        <f>IF(COUNTIF(A1:A202,"►")&gt;0,"û","")</f>
        <v>û</v>
      </c>
      <c r="C197" s="325"/>
      <c r="D197" s="325"/>
      <c r="E197" s="325"/>
      <c r="R197" s="126"/>
      <c r="S197" s="124"/>
      <c r="T197" s="116"/>
    </row>
    <row r="198" spans="1:20" s="2" customFormat="1" ht="13.9" customHeight="1" x14ac:dyDescent="0.25">
      <c r="A198" s="34"/>
      <c r="B198" s="325"/>
      <c r="C198" s="325"/>
      <c r="D198" s="325"/>
      <c r="E198" s="325"/>
      <c r="R198" s="126"/>
      <c r="S198" s="124"/>
      <c r="T198" s="116"/>
    </row>
    <row r="199" spans="1:20" s="2" customFormat="1" ht="13.9" customHeight="1" x14ac:dyDescent="0.25">
      <c r="A199" s="34"/>
      <c r="B199" s="325"/>
      <c r="C199" s="325"/>
      <c r="D199" s="325"/>
      <c r="E199" s="325"/>
      <c r="R199" s="126"/>
      <c r="S199" s="124"/>
      <c r="T199" s="116"/>
    </row>
    <row r="200" spans="1:20" s="2" customFormat="1" ht="13.9" customHeight="1" x14ac:dyDescent="0.25">
      <c r="A200" s="34"/>
      <c r="B200" s="325"/>
      <c r="C200" s="325"/>
      <c r="D200" s="325"/>
      <c r="E200" s="325"/>
      <c r="R200" s="126"/>
      <c r="S200" s="124"/>
      <c r="T200" s="116"/>
    </row>
    <row r="201" spans="1:20" s="2" customFormat="1" ht="13.9" customHeight="1" x14ac:dyDescent="0.25">
      <c r="A201" s="34"/>
      <c r="B201" s="32" t="str">
        <f>D13&amp;" "&amp;L13&amp;IF(OR(L17="-",ISBLANK(L17)),"","               -               "&amp;D17&amp;" "&amp;L17)</f>
        <v xml:space="preserve"> </v>
      </c>
      <c r="R201" s="126"/>
      <c r="S201" s="124"/>
      <c r="T201" s="116"/>
    </row>
    <row r="202" spans="1:20" s="2" customFormat="1" ht="13.9" customHeight="1" x14ac:dyDescent="0.25">
      <c r="A202" s="34" t="str">
        <f>IF(ISBLANK(B202),"►","")</f>
        <v>►</v>
      </c>
      <c r="B202" s="324"/>
      <c r="C202" s="324"/>
      <c r="D202" s="324"/>
      <c r="E202" s="324"/>
      <c r="R202" s="126"/>
      <c r="S202" s="124"/>
      <c r="T202" s="116"/>
    </row>
    <row r="203" spans="1:20" s="2" customFormat="1" ht="13.9" customHeight="1" x14ac:dyDescent="0.25">
      <c r="A203" s="34"/>
      <c r="R203" s="126"/>
      <c r="S203" s="124"/>
      <c r="T203" s="116"/>
    </row>
    <row r="204" spans="1:20" s="2" customFormat="1" ht="13.9" customHeight="1" x14ac:dyDescent="0.25">
      <c r="A204" s="34"/>
      <c r="R204" s="126"/>
      <c r="S204" s="124"/>
      <c r="T204" s="116"/>
    </row>
    <row r="1048576" spans="1:2" ht="13.9" hidden="1" customHeight="1" x14ac:dyDescent="0.25">
      <c r="A1048576" s="149">
        <f ca="1">TODAY()</f>
        <v>45405</v>
      </c>
      <c r="B1048576" s="149"/>
    </row>
  </sheetData>
  <sheetProtection algorithmName="SHA-512" hashValue="+W7ad4dnPvgQbgzjzV82J/KAWkTOO7OcBupNPyaZcl5kMLHtYwQOjJO0R0jGE7UQMhncdQQviHvcnxl3qRr0RQ==" saltValue="TZHJ53Xyfzaadc0pNor3HA==" spinCount="100000" sheet="1" objects="1" scenarios="1" selectLockedCells="1"/>
  <mergeCells count="268">
    <mergeCell ref="E1:F1"/>
    <mergeCell ref="G1:H1"/>
    <mergeCell ref="J1:L1"/>
    <mergeCell ref="M1:P1"/>
    <mergeCell ref="E2:P2"/>
    <mergeCell ref="E3:P3"/>
    <mergeCell ref="B34:I35"/>
    <mergeCell ref="K34:P36"/>
    <mergeCell ref="B8:C10"/>
    <mergeCell ref="O8:P10"/>
    <mergeCell ref="D13:H13"/>
    <mergeCell ref="L13:P13"/>
    <mergeCell ref="D14:H14"/>
    <mergeCell ref="L14:P14"/>
    <mergeCell ref="E4:P4"/>
    <mergeCell ref="S4:S5"/>
    <mergeCell ref="E5:P5"/>
    <mergeCell ref="E6:P6"/>
    <mergeCell ref="E7:P7"/>
    <mergeCell ref="S7:S11"/>
    <mergeCell ref="B21:P23"/>
    <mergeCell ref="R26:R29"/>
    <mergeCell ref="S26:S29"/>
    <mergeCell ref="L27:P27"/>
    <mergeCell ref="L28:P28"/>
    <mergeCell ref="D15:H15"/>
    <mergeCell ref="D17:H17"/>
    <mergeCell ref="L17:P17"/>
    <mergeCell ref="D18:H18"/>
    <mergeCell ref="L18:P18"/>
    <mergeCell ref="D19:H19"/>
    <mergeCell ref="S33:S36"/>
    <mergeCell ref="K38:P38"/>
    <mergeCell ref="K40:P40"/>
    <mergeCell ref="K42:P42"/>
    <mergeCell ref="K43:P43"/>
    <mergeCell ref="S42:S43"/>
    <mergeCell ref="J76:L76"/>
    <mergeCell ref="M76:P76"/>
    <mergeCell ref="B78:P78"/>
    <mergeCell ref="K33:P33"/>
    <mergeCell ref="K60:P60"/>
    <mergeCell ref="B60:I62"/>
    <mergeCell ref="B66:L68"/>
    <mergeCell ref="M66:P66"/>
    <mergeCell ref="M70:P70"/>
    <mergeCell ref="B70:L71"/>
    <mergeCell ref="B73:P74"/>
    <mergeCell ref="K45:P45"/>
    <mergeCell ref="K47:P47"/>
    <mergeCell ref="K49:P49"/>
    <mergeCell ref="K51:P51"/>
    <mergeCell ref="K54:P54"/>
    <mergeCell ref="K56:P56"/>
    <mergeCell ref="K58:P58"/>
    <mergeCell ref="K80:M80"/>
    <mergeCell ref="N80:P80"/>
    <mergeCell ref="C81:E81"/>
    <mergeCell ref="G81:I81"/>
    <mergeCell ref="K81:M81"/>
    <mergeCell ref="N81:P81"/>
    <mergeCell ref="C83:E83"/>
    <mergeCell ref="G83:I83"/>
    <mergeCell ref="K83:M83"/>
    <mergeCell ref="N83:P83"/>
    <mergeCell ref="C84:E84"/>
    <mergeCell ref="G84:I84"/>
    <mergeCell ref="K84:M84"/>
    <mergeCell ref="N84:P84"/>
    <mergeCell ref="H98:J98"/>
    <mergeCell ref="K98:M98"/>
    <mergeCell ref="N98:P98"/>
    <mergeCell ref="C82:E82"/>
    <mergeCell ref="G82:I82"/>
    <mergeCell ref="K82:M82"/>
    <mergeCell ref="N82:P82"/>
    <mergeCell ref="B87:I87"/>
    <mergeCell ref="N85:P85"/>
    <mergeCell ref="B109:J109"/>
    <mergeCell ref="K109:L109"/>
    <mergeCell ref="M109:O109"/>
    <mergeCell ref="B89:P90"/>
    <mergeCell ref="H94:J94"/>
    <mergeCell ref="K94:M94"/>
    <mergeCell ref="N94:P94"/>
    <mergeCell ref="H96:J96"/>
    <mergeCell ref="K96:M96"/>
    <mergeCell ref="N96:P96"/>
    <mergeCell ref="B107:J107"/>
    <mergeCell ref="K107:L107"/>
    <mergeCell ref="M107:O107"/>
    <mergeCell ref="B108:J108"/>
    <mergeCell ref="K108:L108"/>
    <mergeCell ref="M108:O108"/>
    <mergeCell ref="B106:J106"/>
    <mergeCell ref="K106:L106"/>
    <mergeCell ref="M106:O106"/>
    <mergeCell ref="E100:G100"/>
    <mergeCell ref="H100:J100"/>
    <mergeCell ref="K100:M100"/>
    <mergeCell ref="N100:P100"/>
    <mergeCell ref="B111:J111"/>
    <mergeCell ref="K111:L111"/>
    <mergeCell ref="M111:O111"/>
    <mergeCell ref="B112:J112"/>
    <mergeCell ref="K112:L112"/>
    <mergeCell ref="M112:O112"/>
    <mergeCell ref="B110:J110"/>
    <mergeCell ref="K110:L110"/>
    <mergeCell ref="M110:O110"/>
    <mergeCell ref="B115:J115"/>
    <mergeCell ref="K115:L115"/>
    <mergeCell ref="M115:O115"/>
    <mergeCell ref="B116:J116"/>
    <mergeCell ref="K116:L116"/>
    <mergeCell ref="M116:O116"/>
    <mergeCell ref="B113:J113"/>
    <mergeCell ref="K113:L113"/>
    <mergeCell ref="M113:O113"/>
    <mergeCell ref="B114:J114"/>
    <mergeCell ref="K114:L114"/>
    <mergeCell ref="M114:O114"/>
    <mergeCell ref="B118:J118"/>
    <mergeCell ref="K118:L118"/>
    <mergeCell ref="M118:O118"/>
    <mergeCell ref="B119:J119"/>
    <mergeCell ref="K119:L119"/>
    <mergeCell ref="M119:O119"/>
    <mergeCell ref="B117:J117"/>
    <mergeCell ref="K117:L117"/>
    <mergeCell ref="M117:O117"/>
    <mergeCell ref="B123:J123"/>
    <mergeCell ref="K123:L123"/>
    <mergeCell ref="M123:O123"/>
    <mergeCell ref="B124:J124"/>
    <mergeCell ref="K124:L124"/>
    <mergeCell ref="M124:O124"/>
    <mergeCell ref="B120:J120"/>
    <mergeCell ref="K120:L120"/>
    <mergeCell ref="M120:O120"/>
    <mergeCell ref="B121:J121"/>
    <mergeCell ref="K121:L121"/>
    <mergeCell ref="M121:O121"/>
    <mergeCell ref="B122:J122"/>
    <mergeCell ref="K122:L122"/>
    <mergeCell ref="M122:O122"/>
    <mergeCell ref="B127:J127"/>
    <mergeCell ref="K127:L127"/>
    <mergeCell ref="M127:O127"/>
    <mergeCell ref="B125:J125"/>
    <mergeCell ref="K125:L125"/>
    <mergeCell ref="M125:O125"/>
    <mergeCell ref="B126:J126"/>
    <mergeCell ref="K126:L126"/>
    <mergeCell ref="M126:O126"/>
    <mergeCell ref="B134:H134"/>
    <mergeCell ref="I134:J134"/>
    <mergeCell ref="K134:L134"/>
    <mergeCell ref="M134:O134"/>
    <mergeCell ref="B135:H135"/>
    <mergeCell ref="I135:J135"/>
    <mergeCell ref="K135:L135"/>
    <mergeCell ref="M135:O135"/>
    <mergeCell ref="F128:H128"/>
    <mergeCell ref="M128:O128"/>
    <mergeCell ref="F129:H129"/>
    <mergeCell ref="B138:H138"/>
    <mergeCell ref="I138:J138"/>
    <mergeCell ref="K138:L138"/>
    <mergeCell ref="M138:O138"/>
    <mergeCell ref="B139:H139"/>
    <mergeCell ref="I139:J139"/>
    <mergeCell ref="K139:L139"/>
    <mergeCell ref="M139:O139"/>
    <mergeCell ref="B136:H136"/>
    <mergeCell ref="I136:J136"/>
    <mergeCell ref="K136:L136"/>
    <mergeCell ref="M136:O136"/>
    <mergeCell ref="B137:H137"/>
    <mergeCell ref="I137:J137"/>
    <mergeCell ref="K137:L137"/>
    <mergeCell ref="M137:O137"/>
    <mergeCell ref="B142:H142"/>
    <mergeCell ref="I142:J142"/>
    <mergeCell ref="K142:L142"/>
    <mergeCell ref="M142:O142"/>
    <mergeCell ref="B143:H143"/>
    <mergeCell ref="I143:J143"/>
    <mergeCell ref="K143:L143"/>
    <mergeCell ref="M143:O143"/>
    <mergeCell ref="B140:H140"/>
    <mergeCell ref="I140:J140"/>
    <mergeCell ref="K140:L140"/>
    <mergeCell ref="M140:O140"/>
    <mergeCell ref="B141:H141"/>
    <mergeCell ref="I141:J141"/>
    <mergeCell ref="K141:L141"/>
    <mergeCell ref="M141:O141"/>
    <mergeCell ref="B145:H145"/>
    <mergeCell ref="I145:J145"/>
    <mergeCell ref="K145:L145"/>
    <mergeCell ref="M145:O145"/>
    <mergeCell ref="B146:H146"/>
    <mergeCell ref="I146:J146"/>
    <mergeCell ref="K146:L146"/>
    <mergeCell ref="M146:O146"/>
    <mergeCell ref="B144:H144"/>
    <mergeCell ref="I144:J144"/>
    <mergeCell ref="K144:L144"/>
    <mergeCell ref="M144:O144"/>
    <mergeCell ref="B153:H153"/>
    <mergeCell ref="B147:H147"/>
    <mergeCell ref="I147:J147"/>
    <mergeCell ref="K147:L147"/>
    <mergeCell ref="M147:O147"/>
    <mergeCell ref="B148:H148"/>
    <mergeCell ref="I148:J148"/>
    <mergeCell ref="K148:L148"/>
    <mergeCell ref="M148:O148"/>
    <mergeCell ref="B149:H149"/>
    <mergeCell ref="I149:J149"/>
    <mergeCell ref="K149:L149"/>
    <mergeCell ref="M149:O149"/>
    <mergeCell ref="B150:H150"/>
    <mergeCell ref="I150:J150"/>
    <mergeCell ref="K150:L150"/>
    <mergeCell ref="M150:O150"/>
    <mergeCell ref="M156:O156"/>
    <mergeCell ref="M190:P190"/>
    <mergeCell ref="C176:O176"/>
    <mergeCell ref="C177:O177"/>
    <mergeCell ref="C178:O178"/>
    <mergeCell ref="B183:P185"/>
    <mergeCell ref="M187:P187"/>
    <mergeCell ref="C170:O170"/>
    <mergeCell ref="C171:O171"/>
    <mergeCell ref="C172:O172"/>
    <mergeCell ref="C173:O173"/>
    <mergeCell ref="C174:O174"/>
    <mergeCell ref="C175:O175"/>
    <mergeCell ref="C190:K191"/>
    <mergeCell ref="C168:O168"/>
    <mergeCell ref="C169:O169"/>
    <mergeCell ref="F157:H157"/>
    <mergeCell ref="S66:S69"/>
    <mergeCell ref="S45:S47"/>
    <mergeCell ref="A1048576:B1048576"/>
    <mergeCell ref="B151:H151"/>
    <mergeCell ref="I151:J151"/>
    <mergeCell ref="K151:L151"/>
    <mergeCell ref="M151:O151"/>
    <mergeCell ref="B152:H152"/>
    <mergeCell ref="I152:J152"/>
    <mergeCell ref="K152:L152"/>
    <mergeCell ref="M152:O152"/>
    <mergeCell ref="B197:E200"/>
    <mergeCell ref="B202:E202"/>
    <mergeCell ref="I153:J153"/>
    <mergeCell ref="K153:L153"/>
    <mergeCell ref="M153:O153"/>
    <mergeCell ref="B154:H154"/>
    <mergeCell ref="I154:J154"/>
    <mergeCell ref="K154:L154"/>
    <mergeCell ref="M154:O154"/>
    <mergeCell ref="B155:H155"/>
    <mergeCell ref="K155:L155"/>
    <mergeCell ref="M155:O155"/>
    <mergeCell ref="F156:H156"/>
  </mergeCells>
  <conditionalFormatting sqref="C167">
    <cfRule type="expression" dxfId="14" priority="26">
      <formula>$B$167&gt;0</formula>
    </cfRule>
  </conditionalFormatting>
  <conditionalFormatting sqref="L27:P27">
    <cfRule type="expression" dxfId="13" priority="1">
      <formula>$A$1048576&gt;45473</formula>
    </cfRule>
  </conditionalFormatting>
  <conditionalFormatting sqref="M70:P70">
    <cfRule type="notContainsBlanks" dxfId="12" priority="8">
      <formula>LEN(TRIM(M70))&gt;0</formula>
    </cfRule>
  </conditionalFormatting>
  <conditionalFormatting sqref="M190:P190">
    <cfRule type="notContainsBlanks" dxfId="11" priority="9">
      <formula>LEN(TRIM(M190))&gt;0</formula>
    </cfRule>
  </conditionalFormatting>
  <dataValidations count="17">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100-000000000000}">
      <formula1>1</formula1>
      <formula2>9999</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100-000001000000}">
      <formula1>1970</formula1>
      <formula2>2033</formula2>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07:P127 P135:P155" xr:uid="{00000000-0002-0000-0100-000002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02:E202" xr:uid="{00000000-0002-0000-0100-000003000000}"/>
    <dataValidation allowBlank="1" showInputMessage="1" showErrorMessage="1" prompt="Voornaam en naam._x000a__x000a_Indien er meerdere zijn, scheiden met &quot;-&quot;." sqref="E7:P7" xr:uid="{00000000-0002-0000-0100-000004000000}"/>
    <dataValidation allowBlank="1" showInputMessage="1" showErrorMessage="1" error="Geef de datum in volgens het formaat_x000a__x000a_dd/mm/jjjj" prompt="Geef de datum in volgens het formaat_x000a__x000a_dd/mm/jjjj" sqref="E6:P6 K47:P47" xr:uid="{00000000-0002-0000-0100-000005000000}"/>
    <dataValidation allowBlank="1" showInputMessage="1" showErrorMessage="1" prompt="Voer geen 0 in en gebruik geen scheidingspunten._x000a__x000a_bvb. KBO = 0123.456.789_x000a__x000a_Voer in als 123456789" sqref="E5:P5" xr:uid="{00000000-0002-0000-0100-000006000000}"/>
    <dataValidation allowBlank="1" showInputMessage="1" showErrorMessage="1" prompt="Voor rechtspersoon: geef rechtsvorm en naam_x000a__x000a_Voor natuurlijke persoon: geef voornaam en naam" sqref="E2:P2" xr:uid="{00000000-0002-0000-0100-000007000000}"/>
    <dataValidation allowBlank="1" showInputMessage="1" showErrorMessage="1" prompt="Postnummer en stad" sqref="L14:P14 L18:P18" xr:uid="{00000000-0002-0000-0100-000008000000}"/>
    <dataValidation allowBlank="1" showInputMessage="1" showErrorMessage="1" prompt="Straatnaam en huisnummer" sqref="D14:H14 D18:H18" xr:uid="{00000000-0002-0000-0100-000009000000}"/>
    <dataValidation type="list" showInputMessage="1" showErrorMessage="1" error="_x000a_Vul in aan de hand van de aangeboden keuzelijst._x000a__x000a_Geef de bestemming die het best past." prompt="_x000a_Vul in aan de hand van de aangeboden keuzelijst._x000a__x000a_Geef de bestemming die het best past." sqref="K33:P33" xr:uid="{00000000-0002-0000-0100-00000A000000}">
      <formula1>OG</formula1>
    </dataValidation>
    <dataValidation type="list" showInputMessage="1" showErrorMessage="1" error="_x000a_Vul in aan de hand van de aangeboden keuzelijst._x000a__x000a_Geef de bestemming die het best past." prompt="_x000a_Vul in aan de hand van de aangeboden keuzelijst._x000a__x000a_Geef de bestemming die het best past." sqref="K38:P38" xr:uid="{00000000-0002-0000-0100-00000B000000}">
      <formula1>Aard</formula1>
    </dataValidation>
    <dataValidation type="list" showInputMessage="1" showErrorMessage="1" error="Vul in aan de hand van de aangeboden keuzelijst." sqref="K45:P45" xr:uid="{00000000-0002-0000-0100-00000C000000}">
      <formula1>"uit de hand,openbare verkoop"</formula1>
    </dataValidation>
    <dataValidation allowBlank="1" showInputMessage="1" showErrorMessage="1" error="_x000a_Geef de datum in volgens het formaat dd/mm/jjjj." prompt="_x000a_Geef de datum in volgens het formaat dd/mm/jjjj." sqref="K49:P49" xr:uid="{00000000-0002-0000-0100-00000D000000}"/>
    <dataValidation allowBlank="1" showInputMessage="1" showErrorMessage="1" error="_x000a_Geef bedrag, zonder valuta._x000a_Geen punt tussen de duizendtallen._x000a_Decimalen scheiden met een komma_x000a__x000a_bv: 15.000.000,50_x000a_ingeven als: 15000000,50" prompt="_x000a_Geef bedrag, zonder valuta._x000a_Geen punt tussen de duizendtallen._x000a_Decimalen scheiden met een komma_x000a__x000a_bv: 15.000.000,50_x000a_ingeven als: 15000000,50" sqref="K51:P51 M70" xr:uid="{00000000-0002-0000-0100-00000E000000}"/>
    <dataValidation type="list" showInputMessage="1" showErrorMessage="1" error="_x000a_Vul in met een waarde uit de aangeboden keuzelijst." prompt="_x000a_Vul in met een waarde uit de aangeboden keuzelijst." sqref="K60:P60" xr:uid="{00000000-0002-0000-0100-00000F000000}">
      <formula1>"JA,NEEN,niet van toepassing,geen akkoord gevraagd,"</formula1>
    </dataValidation>
    <dataValidation type="list" showInputMessage="1" showErrorMessage="1" error="_x000a_Vul in met een waarde uit de aangeboden keuzelijst." prompt="_x000a_Vul in met een waarde uit de aangeboden keuzelijst." sqref="M66:P66" xr:uid="{00000000-0002-0000-0100-000010000000}">
      <formula1>"JA,NEEN"</formula1>
    </dataValidation>
  </dataValidations>
  <pageMargins left="0.59055118110236227" right="0.27559055118110237" top="0.43307086614173229" bottom="0.43307086614173229" header="0.15748031496062992" footer="0.15748031496062992"/>
  <pageSetup orientation="portrait" r:id="rId1"/>
  <headerFooter>
    <oddFooter>&amp;R&amp;"Arial,Standaard"&amp;9p. &amp;P van &amp;N</oddFooter>
  </headerFooter>
  <rowBreaks count="3" manualBreakCount="3">
    <brk id="52" max="16" man="1"/>
    <brk id="102" max="16" man="1"/>
    <brk id="158" max="16" man="1"/>
  </rowBreaks>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8576"/>
  <sheetViews>
    <sheetView showGridLines="0" zoomScaleNormal="100" workbookViewId="0">
      <selection activeCell="L34" sqref="L34:P34"/>
    </sheetView>
  </sheetViews>
  <sheetFormatPr defaultColWidth="0" defaultRowHeight="13.9" customHeight="1" x14ac:dyDescent="0.25"/>
  <cols>
    <col min="1" max="1" width="2.7109375" style="125" customWidth="1"/>
    <col min="2" max="17" width="5.7109375" style="116" customWidth="1"/>
    <col min="18" max="18" width="5.7109375" style="117" customWidth="1"/>
    <col min="19" max="19" width="52.28515625" style="119" customWidth="1"/>
    <col min="20" max="20" width="5.7109375" style="116" customWidth="1"/>
    <col min="21" max="16384" width="5.7109375" style="116" hidden="1"/>
  </cols>
  <sheetData>
    <row r="1" spans="1:20" s="2" customFormat="1" ht="13.9" customHeight="1" x14ac:dyDescent="0.25">
      <c r="A1" s="34" t="str">
        <f>IF(OR(ISBLANK(E1),ISBLANK(M1)),"►","")</f>
        <v>►</v>
      </c>
      <c r="B1" s="78" t="s">
        <v>0</v>
      </c>
      <c r="C1" s="79"/>
      <c r="D1" s="80"/>
      <c r="E1" s="348"/>
      <c r="F1" s="349"/>
      <c r="G1" s="350"/>
      <c r="H1" s="351"/>
      <c r="I1" s="103"/>
      <c r="J1" s="250" t="s">
        <v>6</v>
      </c>
      <c r="K1" s="251"/>
      <c r="L1" s="252"/>
      <c r="M1" s="253"/>
      <c r="N1" s="253"/>
      <c r="O1" s="253"/>
      <c r="P1" s="254"/>
      <c r="R1" s="117"/>
      <c r="S1" s="36" t="s">
        <v>19</v>
      </c>
      <c r="T1" s="116"/>
    </row>
    <row r="2" spans="1:20" s="2" customFormat="1" ht="13.9" customHeight="1" x14ac:dyDescent="0.25">
      <c r="A2" s="34" t="str">
        <f t="shared" ref="A2:A7" si="0">IF(ISBLANK(E2),"►","")</f>
        <v>►</v>
      </c>
      <c r="B2" s="37" t="s">
        <v>1</v>
      </c>
      <c r="C2" s="38"/>
      <c r="D2" s="39"/>
      <c r="E2" s="261"/>
      <c r="F2" s="261"/>
      <c r="G2" s="261"/>
      <c r="H2" s="261"/>
      <c r="I2" s="261"/>
      <c r="J2" s="261"/>
      <c r="K2" s="261"/>
      <c r="L2" s="261"/>
      <c r="M2" s="261"/>
      <c r="N2" s="261"/>
      <c r="O2" s="261"/>
      <c r="P2" s="262"/>
      <c r="R2" s="118"/>
      <c r="S2" s="36" t="s">
        <v>25</v>
      </c>
      <c r="T2" s="116"/>
    </row>
    <row r="3" spans="1:20" s="2" customFormat="1" ht="13.9" customHeight="1" x14ac:dyDescent="0.25">
      <c r="A3" s="34" t="str">
        <f t="shared" si="0"/>
        <v>►</v>
      </c>
      <c r="B3" s="40" t="s">
        <v>2</v>
      </c>
      <c r="C3" s="41"/>
      <c r="D3" s="42"/>
      <c r="E3" s="263"/>
      <c r="F3" s="263"/>
      <c r="G3" s="263"/>
      <c r="H3" s="263"/>
      <c r="I3" s="263"/>
      <c r="J3" s="263"/>
      <c r="K3" s="263"/>
      <c r="L3" s="263"/>
      <c r="M3" s="263"/>
      <c r="N3" s="263"/>
      <c r="O3" s="263"/>
      <c r="P3" s="264"/>
      <c r="R3" s="117"/>
      <c r="S3" s="119"/>
      <c r="T3" s="116"/>
    </row>
    <row r="4" spans="1:20" s="2" customFormat="1" ht="13.9" customHeight="1" x14ac:dyDescent="0.25">
      <c r="A4" s="34" t="str">
        <f t="shared" si="0"/>
        <v>►</v>
      </c>
      <c r="B4" s="40" t="s">
        <v>3</v>
      </c>
      <c r="C4" s="41"/>
      <c r="D4" s="42"/>
      <c r="E4" s="263"/>
      <c r="F4" s="263"/>
      <c r="G4" s="263"/>
      <c r="H4" s="263"/>
      <c r="I4" s="263"/>
      <c r="J4" s="263"/>
      <c r="K4" s="263"/>
      <c r="L4" s="263"/>
      <c r="M4" s="263"/>
      <c r="N4" s="263"/>
      <c r="O4" s="263"/>
      <c r="P4" s="264"/>
      <c r="R4" s="117"/>
      <c r="S4" s="164" t="s">
        <v>195</v>
      </c>
      <c r="T4" s="116"/>
    </row>
    <row r="5" spans="1:20" s="2" customFormat="1" ht="13.9" customHeight="1" x14ac:dyDescent="0.25">
      <c r="A5" s="34" t="str">
        <f t="shared" si="0"/>
        <v>►</v>
      </c>
      <c r="B5" s="40" t="s">
        <v>8</v>
      </c>
      <c r="C5" s="41"/>
      <c r="D5" s="42"/>
      <c r="E5" s="259"/>
      <c r="F5" s="259"/>
      <c r="G5" s="259"/>
      <c r="H5" s="259"/>
      <c r="I5" s="259"/>
      <c r="J5" s="259"/>
      <c r="K5" s="259"/>
      <c r="L5" s="259"/>
      <c r="M5" s="259"/>
      <c r="N5" s="259"/>
      <c r="O5" s="259"/>
      <c r="P5" s="260"/>
      <c r="R5" s="118"/>
      <c r="S5" s="168"/>
      <c r="T5" s="116"/>
    </row>
    <row r="6" spans="1:20" s="2" customFormat="1" ht="13.9" customHeight="1" x14ac:dyDescent="0.25">
      <c r="A6" s="34" t="str">
        <f t="shared" si="0"/>
        <v>►</v>
      </c>
      <c r="B6" s="40" t="s">
        <v>4</v>
      </c>
      <c r="C6" s="41"/>
      <c r="D6" s="42"/>
      <c r="E6" s="272"/>
      <c r="F6" s="263"/>
      <c r="G6" s="263"/>
      <c r="H6" s="263"/>
      <c r="I6" s="263"/>
      <c r="J6" s="263"/>
      <c r="K6" s="263"/>
      <c r="L6" s="263"/>
      <c r="M6" s="263"/>
      <c r="N6" s="263"/>
      <c r="O6" s="263"/>
      <c r="P6" s="264"/>
      <c r="R6" s="118"/>
      <c r="S6" s="120"/>
      <c r="T6" s="116"/>
    </row>
    <row r="7" spans="1:20" s="2" customFormat="1" ht="13.9" customHeight="1" x14ac:dyDescent="0.25">
      <c r="A7" s="34" t="str">
        <f t="shared" si="0"/>
        <v>►</v>
      </c>
      <c r="B7" s="63" t="s">
        <v>5</v>
      </c>
      <c r="C7" s="64"/>
      <c r="D7" s="82"/>
      <c r="E7" s="269"/>
      <c r="F7" s="269"/>
      <c r="G7" s="269"/>
      <c r="H7" s="269"/>
      <c r="I7" s="269"/>
      <c r="J7" s="269"/>
      <c r="K7" s="269"/>
      <c r="L7" s="269"/>
      <c r="M7" s="269"/>
      <c r="N7" s="269"/>
      <c r="O7" s="269"/>
      <c r="P7" s="270"/>
      <c r="R7" s="138"/>
      <c r="S7" s="164" t="s">
        <v>194</v>
      </c>
      <c r="T7" s="116"/>
    </row>
    <row r="8" spans="1:20" s="2" customFormat="1" ht="13.9" customHeight="1" x14ac:dyDescent="0.25">
      <c r="A8" s="34"/>
      <c r="B8" s="326" t="str">
        <f>IF(COUNTIF(A1:A259,"►")&gt;0,"û","")</f>
        <v>û</v>
      </c>
      <c r="C8" s="326"/>
      <c r="D8" s="43"/>
      <c r="I8" s="145" t="str">
        <f>VZ_Tax_80_XX171!I8</f>
        <v>V.2022.02.02 - 2024</v>
      </c>
      <c r="O8" s="326" t="str">
        <f>IF(COUNTIF(A1:A259,"►")&gt;0,"û","")</f>
        <v>û</v>
      </c>
      <c r="P8" s="326"/>
      <c r="R8" s="126"/>
      <c r="S8" s="168"/>
      <c r="T8" s="116"/>
    </row>
    <row r="9" spans="1:20" s="2" customFormat="1" ht="13.9" customHeight="1" x14ac:dyDescent="0.25">
      <c r="A9" s="34"/>
      <c r="B9" s="327"/>
      <c r="C9" s="327"/>
      <c r="D9" s="44"/>
      <c r="I9" s="45" t="s">
        <v>9</v>
      </c>
      <c r="O9" s="327"/>
      <c r="P9" s="327"/>
      <c r="R9" s="126"/>
      <c r="S9" s="168"/>
      <c r="T9" s="116"/>
    </row>
    <row r="10" spans="1:20" s="2" customFormat="1" ht="13.9" customHeight="1" x14ac:dyDescent="0.25">
      <c r="A10" s="34"/>
      <c r="B10" s="327"/>
      <c r="C10" s="327"/>
      <c r="D10" s="44"/>
      <c r="I10" s="33" t="str">
        <f>IF(ISBLANK(E6),"?",
IF(E6&lt;43221,"artikel 33 F.W.","artikel XX.145 WER")&amp;" m.o.o. sluiting bij gebrek actief")</f>
        <v>?</v>
      </c>
      <c r="O10" s="327"/>
      <c r="P10" s="327"/>
      <c r="R10" s="126"/>
      <c r="S10" s="168"/>
      <c r="T10" s="116"/>
    </row>
    <row r="11" spans="1:20" s="2" customFormat="1" ht="13.9" customHeight="1" x14ac:dyDescent="0.25">
      <c r="A11" s="34"/>
      <c r="B11" s="44"/>
      <c r="C11" s="44"/>
      <c r="D11" s="44"/>
      <c r="I11" s="33" t="str">
        <f>"Aan de Ondernemingsrechtbank Gent"&amp;IF(E6&lt;43221," en aan de rechter-commissaris","")</f>
        <v>Aan de Ondernemingsrechtbank Gent en aan de rechter-commissaris</v>
      </c>
      <c r="R11" s="126"/>
      <c r="S11" s="168"/>
      <c r="T11" s="116"/>
    </row>
    <row r="12" spans="1:20" s="2" customFormat="1" ht="13.9" customHeight="1" x14ac:dyDescent="0.25">
      <c r="A12" s="34"/>
      <c r="B12" s="44"/>
      <c r="C12" s="44"/>
      <c r="D12" s="44"/>
      <c r="R12" s="126"/>
      <c r="S12" s="143"/>
      <c r="T12" s="116"/>
    </row>
    <row r="13" spans="1:20" s="2" customFormat="1" ht="13.9" customHeight="1" x14ac:dyDescent="0.25">
      <c r="A13" s="34" t="str">
        <f>IF(OR(ISBLANK(D13),ISBLANK(L13)),"►","")</f>
        <v>►</v>
      </c>
      <c r="B13" s="51" t="s">
        <v>11</v>
      </c>
      <c r="C13" s="51"/>
      <c r="D13" s="265"/>
      <c r="E13" s="265"/>
      <c r="F13" s="265"/>
      <c r="G13" s="265"/>
      <c r="H13" s="266"/>
      <c r="I13" s="57"/>
      <c r="J13" s="55" t="s">
        <v>10</v>
      </c>
      <c r="K13" s="57"/>
      <c r="L13" s="265"/>
      <c r="M13" s="265"/>
      <c r="N13" s="265"/>
      <c r="O13" s="265"/>
      <c r="P13" s="265"/>
      <c r="R13" s="126"/>
      <c r="S13" s="124"/>
      <c r="T13" s="116"/>
    </row>
    <row r="14" spans="1:20" s="2" customFormat="1" ht="13.9" customHeight="1" x14ac:dyDescent="0.25">
      <c r="A14" s="34" t="str">
        <f>IF(OR(ISBLANK(D14),ISBLANK(L14)),"►","")</f>
        <v>►</v>
      </c>
      <c r="B14" s="51" t="s">
        <v>12</v>
      </c>
      <c r="C14" s="51"/>
      <c r="D14" s="267"/>
      <c r="E14" s="267"/>
      <c r="F14" s="267"/>
      <c r="G14" s="267"/>
      <c r="H14" s="268"/>
      <c r="I14" s="57"/>
      <c r="J14" s="51" t="s">
        <v>13</v>
      </c>
      <c r="K14" s="51"/>
      <c r="L14" s="267"/>
      <c r="M14" s="267"/>
      <c r="N14" s="267"/>
      <c r="O14" s="267"/>
      <c r="P14" s="267"/>
      <c r="R14" s="138" t="s">
        <v>7</v>
      </c>
      <c r="S14" s="124" t="s">
        <v>73</v>
      </c>
      <c r="T14" s="116"/>
    </row>
    <row r="15" spans="1:20" s="2" customFormat="1" ht="13.9" customHeight="1" x14ac:dyDescent="0.25">
      <c r="A15" s="34"/>
      <c r="B15" s="56" t="s">
        <v>17</v>
      </c>
      <c r="C15" s="57"/>
      <c r="D15" s="268"/>
      <c r="E15" s="274"/>
      <c r="F15" s="274"/>
      <c r="G15" s="274"/>
      <c r="H15" s="274"/>
      <c r="I15" s="57"/>
      <c r="R15" s="126"/>
      <c r="S15" s="124"/>
      <c r="T15" s="116"/>
    </row>
    <row r="16" spans="1:20" s="2" customFormat="1" ht="13.9" customHeight="1" x14ac:dyDescent="0.25">
      <c r="A16" s="34"/>
      <c r="R16" s="126"/>
      <c r="S16" s="124"/>
      <c r="T16" s="116"/>
    </row>
    <row r="17" spans="1:20" s="2" customFormat="1" ht="13.9" customHeight="1" x14ac:dyDescent="0.25">
      <c r="A17" s="34"/>
      <c r="R17" s="126"/>
      <c r="S17" s="124"/>
      <c r="T17" s="116"/>
    </row>
    <row r="18" spans="1:20" s="2" customFormat="1" ht="13.9" customHeight="1" x14ac:dyDescent="0.25">
      <c r="A18" s="34" t="str">
        <f>IF(OR(ISBLANK(D18),ISBLANK(L18)),"►","")</f>
        <v/>
      </c>
      <c r="B18" s="55" t="s">
        <v>14</v>
      </c>
      <c r="C18" s="57"/>
      <c r="D18" s="271" t="s">
        <v>15</v>
      </c>
      <c r="E18" s="271"/>
      <c r="F18" s="271"/>
      <c r="G18" s="271"/>
      <c r="H18" s="271"/>
      <c r="I18" s="41"/>
      <c r="J18" s="55" t="s">
        <v>10</v>
      </c>
      <c r="K18" s="57"/>
      <c r="L18" s="271" t="s">
        <v>15</v>
      </c>
      <c r="M18" s="271"/>
      <c r="N18" s="271"/>
      <c r="O18" s="271"/>
      <c r="P18" s="273"/>
      <c r="R18" s="138" t="s">
        <v>7</v>
      </c>
      <c r="S18" s="124" t="s">
        <v>16</v>
      </c>
      <c r="T18" s="116"/>
    </row>
    <row r="19" spans="1:20" s="2" customFormat="1" ht="13.9" customHeight="1" x14ac:dyDescent="0.25">
      <c r="A19" s="34" t="str">
        <f>IF(OR(ISBLANK(D19),ISBLANK(L19)),"►","")</f>
        <v/>
      </c>
      <c r="B19" s="55" t="s">
        <v>12</v>
      </c>
      <c r="C19" s="57"/>
      <c r="D19" s="274" t="s">
        <v>15</v>
      </c>
      <c r="E19" s="274"/>
      <c r="F19" s="274"/>
      <c r="G19" s="274"/>
      <c r="H19" s="274"/>
      <c r="I19" s="41"/>
      <c r="J19" s="55" t="s">
        <v>13</v>
      </c>
      <c r="K19" s="57"/>
      <c r="L19" s="274" t="s">
        <v>15</v>
      </c>
      <c r="M19" s="274"/>
      <c r="N19" s="274"/>
      <c r="O19" s="274"/>
      <c r="P19" s="275"/>
      <c r="R19" s="126"/>
      <c r="S19" s="124"/>
      <c r="T19" s="116"/>
    </row>
    <row r="20" spans="1:20" s="2" customFormat="1" ht="13.9" customHeight="1" x14ac:dyDescent="0.25">
      <c r="A20" s="34"/>
      <c r="B20" s="55" t="s">
        <v>17</v>
      </c>
      <c r="C20" s="57"/>
      <c r="D20" s="274" t="s">
        <v>15</v>
      </c>
      <c r="E20" s="274"/>
      <c r="F20" s="274"/>
      <c r="G20" s="274"/>
      <c r="H20" s="274"/>
      <c r="I20" s="57"/>
      <c r="R20" s="126"/>
      <c r="S20" s="124"/>
      <c r="T20" s="116"/>
    </row>
    <row r="21" spans="1:20" s="2" customFormat="1" ht="13.9" customHeight="1" x14ac:dyDescent="0.25">
      <c r="A21" s="34"/>
      <c r="R21" s="126"/>
      <c r="S21" s="124"/>
      <c r="T21" s="116"/>
    </row>
    <row r="22" spans="1:20" s="2" customFormat="1" ht="13.9" customHeight="1" x14ac:dyDescent="0.25">
      <c r="A22" s="34"/>
      <c r="B22" s="192" t="str">
        <f>"handelend in de hoedanigheid van curator over het hiervoor vermeld faillissement, geeft u op basis van de hierna opgenomen gegevens te kennen dat het faillissement zal moeten worden afgesloten bij gebrek aan actief in overeenstemming met artikel "&amp;IF(E6&lt;43221,"73 F.W.","XX.135 WER.")</f>
        <v>handelend in de hoedanigheid van curator over het hiervoor vermeld faillissement, geeft u op basis van de hierna opgenomen gegevens te kennen dat het faillissement zal moeten worden afgesloten bij gebrek aan actief in overeenstemming met artikel 73 F.W.</v>
      </c>
      <c r="C22" s="192"/>
      <c r="D22" s="192"/>
      <c r="E22" s="192"/>
      <c r="F22" s="192"/>
      <c r="G22" s="192"/>
      <c r="H22" s="192"/>
      <c r="I22" s="192"/>
      <c r="J22" s="192"/>
      <c r="K22" s="192"/>
      <c r="L22" s="192"/>
      <c r="M22" s="192"/>
      <c r="N22" s="192"/>
      <c r="O22" s="192"/>
      <c r="P22" s="192"/>
      <c r="R22" s="126"/>
      <c r="S22" s="124"/>
      <c r="T22" s="116"/>
    </row>
    <row r="23" spans="1:20" s="2" customFormat="1" ht="13.9" customHeight="1" x14ac:dyDescent="0.25">
      <c r="A23" s="34"/>
      <c r="B23" s="192"/>
      <c r="C23" s="192"/>
      <c r="D23" s="192"/>
      <c r="E23" s="192"/>
      <c r="F23" s="192"/>
      <c r="G23" s="192"/>
      <c r="H23" s="192"/>
      <c r="I23" s="192"/>
      <c r="J23" s="192"/>
      <c r="K23" s="192"/>
      <c r="L23" s="192"/>
      <c r="M23" s="192"/>
      <c r="N23" s="192"/>
      <c r="O23" s="192"/>
      <c r="P23" s="192"/>
      <c r="R23" s="126"/>
      <c r="S23" s="124"/>
      <c r="T23" s="116"/>
    </row>
    <row r="24" spans="1:20" s="2" customFormat="1" ht="13.9" customHeight="1" x14ac:dyDescent="0.25">
      <c r="A24" s="34"/>
      <c r="B24" s="192"/>
      <c r="C24" s="192"/>
      <c r="D24" s="192"/>
      <c r="E24" s="192"/>
      <c r="F24" s="192"/>
      <c r="G24" s="192"/>
      <c r="H24" s="192"/>
      <c r="I24" s="192"/>
      <c r="J24" s="192"/>
      <c r="K24" s="192"/>
      <c r="L24" s="192"/>
      <c r="M24" s="192"/>
      <c r="N24" s="192"/>
      <c r="O24" s="192"/>
      <c r="P24" s="192"/>
      <c r="R24" s="126"/>
      <c r="S24" s="124"/>
      <c r="T24" s="116"/>
    </row>
    <row r="25" spans="1:20" s="2" customFormat="1" ht="13.9" customHeight="1" x14ac:dyDescent="0.25">
      <c r="A25" s="34"/>
      <c r="R25" s="126"/>
      <c r="S25" s="124"/>
      <c r="T25" s="116"/>
    </row>
    <row r="26" spans="1:20" s="2" customFormat="1" ht="13.9" customHeight="1" x14ac:dyDescent="0.25">
      <c r="A26" s="34"/>
      <c r="B26" s="18" t="s">
        <v>18</v>
      </c>
      <c r="C26" s="18"/>
      <c r="D26" s="18"/>
      <c r="E26" s="18"/>
      <c r="F26" s="18"/>
      <c r="G26" s="18"/>
      <c r="H26" s="18"/>
      <c r="I26" s="18"/>
      <c r="J26" s="18"/>
      <c r="K26" s="18"/>
      <c r="L26" s="18"/>
      <c r="M26" s="18"/>
      <c r="N26" s="18"/>
      <c r="O26" s="18"/>
      <c r="P26" s="102" t="str">
        <f>IF(COUNTIF(A27:A30,"►")&gt;0,"û","")</f>
        <v/>
      </c>
      <c r="R26" s="126"/>
      <c r="S26" s="124"/>
      <c r="T26" s="116"/>
    </row>
    <row r="27" spans="1:20" s="2" customFormat="1" ht="13.9" customHeight="1" x14ac:dyDescent="0.25">
      <c r="A27" s="34"/>
      <c r="R27" s="255" t="s">
        <v>7</v>
      </c>
      <c r="S27" s="164" t="s">
        <v>196</v>
      </c>
      <c r="T27" s="116"/>
    </row>
    <row r="28" spans="1:20" s="2" customFormat="1" ht="13.9" customHeight="1" x14ac:dyDescent="0.25">
      <c r="A28" s="34" t="str">
        <f>IF(ISBLANK(L28),"►","")</f>
        <v/>
      </c>
      <c r="B28" s="2" t="s">
        <v>68</v>
      </c>
      <c r="L28" s="276">
        <v>131.72999999999999</v>
      </c>
      <c r="M28" s="277"/>
      <c r="N28" s="277"/>
      <c r="O28" s="277"/>
      <c r="P28" s="278"/>
      <c r="R28" s="255"/>
      <c r="S28" s="164"/>
      <c r="T28" s="116"/>
    </row>
    <row r="29" spans="1:20" s="2" customFormat="1" ht="13.9" customHeight="1" x14ac:dyDescent="0.25">
      <c r="A29" s="34"/>
      <c r="B29" s="2" t="s">
        <v>69</v>
      </c>
      <c r="L29" s="279">
        <v>106.06</v>
      </c>
      <c r="M29" s="280"/>
      <c r="N29" s="280"/>
      <c r="O29" s="280"/>
      <c r="P29" s="281"/>
      <c r="R29" s="255"/>
      <c r="S29" s="164"/>
      <c r="T29" s="116"/>
    </row>
    <row r="30" spans="1:20" s="2" customFormat="1" ht="13.9" customHeight="1" x14ac:dyDescent="0.25">
      <c r="A30" s="34"/>
      <c r="B30" s="15" t="str">
        <f>IF(ISBLANK(L28),
"?",
IF(ROUNDDOWN(((L28-L29)/5),0)&lt;0,"De basisbarema's worden verminderd met "&amp;-(ROUNDDOWN(((L28-L29)/5),0))&amp;" maal 5 %.",IF(ROUNDDOWN(((L28-L29)/5),0)&gt;0,"De basisbarema's worden vermeerderd met "&amp;ROUNDDOWN(((L28-L29)/5),0)&amp;" maal 5 %.","De basisbarema's zijn van toepassing.")))</f>
        <v>De basisbarema's worden vermeerderd met 5 maal 5 %.</v>
      </c>
      <c r="R30" s="255"/>
      <c r="S30" s="164"/>
      <c r="T30" s="116"/>
    </row>
    <row r="31" spans="1:20" s="2" customFormat="1" ht="13.9" customHeight="1" x14ac:dyDescent="0.25">
      <c r="A31" s="34"/>
      <c r="R31" s="126"/>
      <c r="S31" s="124"/>
      <c r="T31" s="116"/>
    </row>
    <row r="32" spans="1:20" s="2" customFormat="1" ht="13.9" customHeight="1" x14ac:dyDescent="0.25">
      <c r="A32" s="34"/>
      <c r="B32" s="18" t="str">
        <f>"2.   ALGEMEEN    ("&amp;IF(E6&lt;43221,"F.W.","WER")&amp;")"</f>
        <v>2.   ALGEMEEN    (F.W.)</v>
      </c>
      <c r="C32" s="18"/>
      <c r="D32" s="18"/>
      <c r="E32" s="18"/>
      <c r="F32" s="18"/>
      <c r="G32" s="18"/>
      <c r="H32" s="18"/>
      <c r="I32" s="18"/>
      <c r="J32" s="18"/>
      <c r="K32" s="18"/>
      <c r="L32" s="18"/>
      <c r="M32" s="18"/>
      <c r="N32" s="18"/>
      <c r="O32" s="18"/>
      <c r="P32" s="102" t="str">
        <f>IF(COUNTIF(A33:A50,"►")&gt;0,"û","")</f>
        <v>û</v>
      </c>
      <c r="R32" s="126"/>
      <c r="S32" s="124"/>
      <c r="T32" s="116"/>
    </row>
    <row r="33" spans="1:20" s="2" customFormat="1" ht="13.9" customHeight="1" x14ac:dyDescent="0.25">
      <c r="A33" s="34"/>
      <c r="R33" s="126"/>
      <c r="S33" s="124"/>
      <c r="T33" s="116"/>
    </row>
    <row r="34" spans="1:20" s="2" customFormat="1" ht="13.9" customHeight="1" x14ac:dyDescent="0.25">
      <c r="A34" s="34" t="str">
        <f>IF(ISBLANK(L34),"►","")</f>
        <v>►</v>
      </c>
      <c r="B34" s="2" t="s">
        <v>155</v>
      </c>
      <c r="K34" s="90" t="str">
        <f>IF(ISBLANK(L34),"",IF(L34="NEEN","►",""))</f>
        <v/>
      </c>
      <c r="L34" s="256"/>
      <c r="M34" s="257"/>
      <c r="N34" s="257"/>
      <c r="O34" s="257"/>
      <c r="P34" s="258"/>
      <c r="R34" s="138" t="s">
        <v>7</v>
      </c>
      <c r="S34" s="124" t="s">
        <v>70</v>
      </c>
      <c r="T34" s="116"/>
    </row>
    <row r="35" spans="1:20" s="2" customFormat="1" ht="7.15" customHeight="1" x14ac:dyDescent="0.25">
      <c r="A35" s="34"/>
      <c r="R35" s="126"/>
      <c r="S35" s="124"/>
      <c r="T35" s="116"/>
    </row>
    <row r="36" spans="1:20" s="2" customFormat="1" ht="13.9" customHeight="1" x14ac:dyDescent="0.25">
      <c r="A36" s="34" t="str">
        <f>IF(ISBLANK(L36),"►","")</f>
        <v>►</v>
      </c>
      <c r="B36" s="192" t="str">
        <f>IF(E6&lt;43221,"Zijn er onroerende goederen gerealiseerd waarbij toepassing is gemaakt van art. 8 KB 26/04/2018 en/of art. 6 KB 10/08/1998 ?","Zijn er onroerende goederen gerealiseerd waarbij toepassing is gemaakt van artikel 8 KB 26/04/2018 ?")</f>
        <v>Zijn er onroerende goederen gerealiseerd waarbij toepassing is gemaakt van art. 8 KB 26/04/2018 en/of art. 6 KB 10/08/1998 ?</v>
      </c>
      <c r="C36" s="192"/>
      <c r="D36" s="192"/>
      <c r="E36" s="192"/>
      <c r="F36" s="192"/>
      <c r="G36" s="192"/>
      <c r="H36" s="192"/>
      <c r="I36" s="192"/>
      <c r="J36" s="192"/>
      <c r="K36" s="90" t="str">
        <f>IF(ISBLANK(L36),"",IF(L36="JA","►",""))</f>
        <v/>
      </c>
      <c r="L36" s="256"/>
      <c r="M36" s="257"/>
      <c r="N36" s="257"/>
      <c r="O36" s="257"/>
      <c r="P36" s="258"/>
      <c r="R36" s="138" t="s">
        <v>7</v>
      </c>
      <c r="S36" s="146" t="s">
        <v>205</v>
      </c>
      <c r="T36" s="116"/>
    </row>
    <row r="37" spans="1:20" s="2" customFormat="1" ht="13.9" customHeight="1" x14ac:dyDescent="0.25">
      <c r="A37" s="34"/>
      <c r="B37" s="192"/>
      <c r="C37" s="192"/>
      <c r="D37" s="192"/>
      <c r="E37" s="192"/>
      <c r="F37" s="192"/>
      <c r="G37" s="192"/>
      <c r="H37" s="192"/>
      <c r="I37" s="192"/>
      <c r="J37" s="192"/>
      <c r="R37" s="117"/>
      <c r="S37" s="146"/>
      <c r="T37" s="116"/>
    </row>
    <row r="38" spans="1:20" s="2" customFormat="1" ht="7.15" customHeight="1" x14ac:dyDescent="0.25">
      <c r="A38" s="34"/>
      <c r="R38" s="117"/>
      <c r="S38" s="146"/>
      <c r="T38" s="116"/>
    </row>
    <row r="39" spans="1:20" s="2" customFormat="1" ht="13.9" customHeight="1" x14ac:dyDescent="0.25">
      <c r="A39" s="34" t="str">
        <f>IF(ISBLANK(L39),"►","")</f>
        <v>►</v>
      </c>
      <c r="B39" s="2" t="s">
        <v>21</v>
      </c>
      <c r="K39" s="90" t="str">
        <f>IF(ISBLANK(L39),"",IF(L39="JA",IF(ISBLANK(L40),"",IF(L40="NEEN","►","")),""))</f>
        <v/>
      </c>
      <c r="L39" s="256"/>
      <c r="M39" s="257"/>
      <c r="N39" s="257"/>
      <c r="O39" s="257"/>
      <c r="P39" s="258"/>
      <c r="R39" s="126"/>
      <c r="S39" s="124"/>
      <c r="T39" s="116"/>
    </row>
    <row r="40" spans="1:20" s="2" customFormat="1" ht="13.9" customHeight="1" x14ac:dyDescent="0.25">
      <c r="A40" s="34" t="str">
        <f>IF(L39="JA",IF(ISBLANK(L40),"►",""),IF(ISBLANK(L40),"","►"))</f>
        <v/>
      </c>
      <c r="B40" s="2" t="str">
        <f>IF(ISBLANK(L39),"-",IF(L39="JA","Is de rubriekrekening afgesloten ?",""))</f>
        <v>-</v>
      </c>
      <c r="K40" s="90" t="str">
        <f>IF(ISBLANK(L40),"",IF(L40="NEEN","►",""))</f>
        <v/>
      </c>
      <c r="L40" s="256"/>
      <c r="M40" s="257"/>
      <c r="N40" s="257"/>
      <c r="O40" s="257"/>
      <c r="P40" s="258"/>
      <c r="R40" s="126"/>
      <c r="S40" s="124"/>
      <c r="T40" s="116"/>
    </row>
    <row r="41" spans="1:20" s="2" customFormat="1" ht="7.15" customHeight="1" x14ac:dyDescent="0.25">
      <c r="A41" s="34"/>
      <c r="R41" s="126"/>
      <c r="S41" s="124"/>
      <c r="T41" s="116"/>
    </row>
    <row r="42" spans="1:20" s="2" customFormat="1" ht="13.9" customHeight="1" x14ac:dyDescent="0.25">
      <c r="A42" s="34" t="str">
        <f>IF(L40="NEEN",IF(ISBLANK(L42),"►",""),"")</f>
        <v/>
      </c>
      <c r="B42" s="2" t="str">
        <f>IF(ISBLANK(L40),"-",IF(L40="NEEN","Stand van de rubriekening","-"))</f>
        <v>-</v>
      </c>
      <c r="K42" s="90" t="str">
        <f>IF(ISBLANK(L42),"",IF(L42&gt;0,"►",""))</f>
        <v/>
      </c>
      <c r="L42" s="285"/>
      <c r="M42" s="286"/>
      <c r="N42" s="286"/>
      <c r="O42" s="286"/>
      <c r="P42" s="287"/>
      <c r="R42" s="138" t="s">
        <v>7</v>
      </c>
      <c r="S42" s="124" t="s">
        <v>71</v>
      </c>
      <c r="T42" s="116"/>
    </row>
    <row r="43" spans="1:20" s="2" customFormat="1" ht="13.9" customHeight="1" x14ac:dyDescent="0.25">
      <c r="A43" s="34" t="str">
        <f>IF(ISBLANK(L43),"►","")</f>
        <v>►</v>
      </c>
      <c r="B43" s="2" t="s">
        <v>22</v>
      </c>
      <c r="K43" s="90" t="str">
        <f>IF(ISBLANK(L43),"",IF(L43&lt;=0,"►",""))</f>
        <v/>
      </c>
      <c r="L43" s="285"/>
      <c r="M43" s="286"/>
      <c r="N43" s="286"/>
      <c r="O43" s="286"/>
      <c r="P43" s="287"/>
      <c r="R43" s="126"/>
      <c r="S43" s="124"/>
      <c r="T43" s="116"/>
    </row>
    <row r="44" spans="1:20" s="2" customFormat="1" ht="7.15" customHeight="1" x14ac:dyDescent="0.25">
      <c r="A44" s="34"/>
      <c r="R44" s="126"/>
      <c r="S44" s="124"/>
      <c r="T44" s="116"/>
    </row>
    <row r="45" spans="1:20" s="2" customFormat="1" ht="13.9" customHeight="1" x14ac:dyDescent="0.25">
      <c r="A45" s="34" t="str">
        <f>IF(ISBLANK(L45),"►","")</f>
        <v>►</v>
      </c>
      <c r="B45" s="2" t="s">
        <v>23</v>
      </c>
      <c r="K45" s="90" t="str">
        <f>IF(ISBLANK(L45),"",IF(L45="NEEN","►",""))</f>
        <v/>
      </c>
      <c r="L45" s="256"/>
      <c r="M45" s="257"/>
      <c r="N45" s="257"/>
      <c r="O45" s="257"/>
      <c r="P45" s="258"/>
      <c r="R45" s="138" t="s">
        <v>7</v>
      </c>
      <c r="S45" s="124" t="s">
        <v>197</v>
      </c>
      <c r="T45" s="116"/>
    </row>
    <row r="46" spans="1:20" s="2" customFormat="1" ht="13.9" customHeight="1" x14ac:dyDescent="0.25">
      <c r="A46" s="34" t="str">
        <f>IF(ISBLANK(L46),"►","")</f>
        <v>►</v>
      </c>
      <c r="B46" s="2" t="s">
        <v>72</v>
      </c>
      <c r="K46" s="90" t="str">
        <f>IF(ISBLANK(L46),"",IF(L46="NEEN","►",""))</f>
        <v/>
      </c>
      <c r="L46" s="256"/>
      <c r="M46" s="257"/>
      <c r="N46" s="257"/>
      <c r="O46" s="257"/>
      <c r="P46" s="258"/>
      <c r="R46" s="138" t="s">
        <v>7</v>
      </c>
      <c r="S46" s="139" t="s">
        <v>198</v>
      </c>
      <c r="T46" s="116"/>
    </row>
    <row r="47" spans="1:20" s="2" customFormat="1" ht="7.15" customHeight="1" x14ac:dyDescent="0.25">
      <c r="A47" s="34"/>
      <c r="R47" s="126"/>
      <c r="S47" s="124"/>
      <c r="T47" s="116"/>
    </row>
    <row r="48" spans="1:20" s="2" customFormat="1" ht="13.9" customHeight="1" x14ac:dyDescent="0.25">
      <c r="A48" s="34" t="str">
        <f>IF(ISBLANK(L48),"►","")</f>
        <v>►</v>
      </c>
      <c r="B48" s="2" t="s">
        <v>24</v>
      </c>
      <c r="K48" s="90" t="str">
        <f>IF(ISBLANK(L48),"",IF(L48="NIET BTW-plichtige onderneming","►",""))</f>
        <v/>
      </c>
      <c r="L48" s="288"/>
      <c r="M48" s="289"/>
      <c r="N48" s="289"/>
      <c r="O48" s="289"/>
      <c r="P48" s="290"/>
      <c r="R48" s="126"/>
      <c r="S48" s="124"/>
      <c r="T48" s="116"/>
    </row>
    <row r="49" spans="1:20" s="2" customFormat="1" ht="13.9" customHeight="1" x14ac:dyDescent="0.25">
      <c r="A49" s="34" t="str">
        <f>IF(B49="-",IF(ISBLANK(L49),"","►"),IF(ISBLANK(L49),"►",""))</f>
        <v/>
      </c>
      <c r="B49" s="2" t="str">
        <f>IF(L48="BTW-plichtig","De BTW is verlegbaar aan:","-")</f>
        <v>-</v>
      </c>
      <c r="K49" s="90" t="str">
        <f>IF(ISBLANK(L49),"",IF(L49&lt;1,"►",""))</f>
        <v/>
      </c>
      <c r="L49" s="291"/>
      <c r="M49" s="292"/>
      <c r="N49" s="292"/>
      <c r="O49" s="292"/>
      <c r="P49" s="293"/>
      <c r="R49" s="138" t="s">
        <v>7</v>
      </c>
      <c r="S49" s="146" t="s">
        <v>203</v>
      </c>
      <c r="T49" s="116"/>
    </row>
    <row r="50" spans="1:20" s="2" customFormat="1" ht="13.9" customHeight="1" x14ac:dyDescent="0.25">
      <c r="A50" s="34"/>
      <c r="R50" s="126"/>
      <c r="S50" s="146"/>
      <c r="T50" s="116"/>
    </row>
    <row r="51" spans="1:20" s="2" customFormat="1" ht="13.9" customHeight="1" x14ac:dyDescent="0.25">
      <c r="A51" s="34"/>
      <c r="R51" s="126"/>
      <c r="S51" s="146"/>
      <c r="T51" s="116"/>
    </row>
    <row r="52" spans="1:20" s="2" customFormat="1" ht="13.9" customHeight="1" x14ac:dyDescent="0.25">
      <c r="A52" s="34"/>
      <c r="B52" s="18" t="s">
        <v>39</v>
      </c>
      <c r="C52" s="18"/>
      <c r="D52" s="18"/>
      <c r="E52" s="18"/>
      <c r="F52" s="18"/>
      <c r="G52" s="18"/>
      <c r="H52" s="18"/>
      <c r="I52" s="18"/>
      <c r="J52" s="18"/>
      <c r="K52" s="18"/>
      <c r="L52" s="18"/>
      <c r="M52" s="18"/>
      <c r="N52" s="18"/>
      <c r="O52" s="18"/>
      <c r="P52" s="18"/>
      <c r="R52" s="126"/>
      <c r="S52" s="124"/>
      <c r="T52" s="116"/>
    </row>
    <row r="53" spans="1:20" s="2" customFormat="1" ht="13.9" customHeight="1" x14ac:dyDescent="0.25">
      <c r="A53" s="34"/>
      <c r="R53" s="126"/>
      <c r="S53" s="124"/>
      <c r="T53" s="116"/>
    </row>
    <row r="54" spans="1:20" s="2" customFormat="1" ht="13.9" customHeight="1" x14ac:dyDescent="0.25">
      <c r="A54" s="34"/>
      <c r="B54" s="229" t="s">
        <v>26</v>
      </c>
      <c r="C54" s="229"/>
      <c r="D54" s="229"/>
      <c r="E54" s="229"/>
      <c r="F54" s="229"/>
      <c r="G54" s="229"/>
      <c r="H54" s="229"/>
      <c r="I54" s="229"/>
      <c r="J54" s="229"/>
      <c r="K54" s="229"/>
      <c r="L54" s="229"/>
      <c r="M54" s="229"/>
      <c r="N54" s="229"/>
      <c r="O54" s="229"/>
      <c r="P54" s="229"/>
      <c r="R54" s="126"/>
      <c r="S54" s="124"/>
      <c r="T54" s="116"/>
    </row>
    <row r="55" spans="1:20" s="2" customFormat="1" ht="13.9" customHeight="1" x14ac:dyDescent="0.25">
      <c r="A55" s="34"/>
      <c r="B55" s="229"/>
      <c r="C55" s="229"/>
      <c r="D55" s="229"/>
      <c r="E55" s="229"/>
      <c r="F55" s="229"/>
      <c r="G55" s="229"/>
      <c r="H55" s="229"/>
      <c r="I55" s="229"/>
      <c r="J55" s="229"/>
      <c r="K55" s="229"/>
      <c r="L55" s="229"/>
      <c r="M55" s="229"/>
      <c r="N55" s="229"/>
      <c r="O55" s="229"/>
      <c r="P55" s="229"/>
      <c r="R55" s="126"/>
      <c r="S55" s="124"/>
      <c r="T55" s="116"/>
    </row>
    <row r="56" spans="1:20" s="2" customFormat="1" ht="13.9" customHeight="1" x14ac:dyDescent="0.25">
      <c r="A56" s="34"/>
      <c r="B56" s="73"/>
      <c r="C56" s="73"/>
      <c r="D56" s="73"/>
      <c r="E56" s="73"/>
      <c r="F56" s="73"/>
      <c r="G56" s="73"/>
      <c r="H56" s="73"/>
      <c r="I56" s="73"/>
      <c r="J56" s="73"/>
      <c r="K56" s="73"/>
      <c r="L56" s="73"/>
      <c r="M56" s="73"/>
      <c r="N56" s="73"/>
      <c r="O56" s="73"/>
      <c r="P56" s="73"/>
      <c r="R56" s="126"/>
      <c r="S56" s="124"/>
      <c r="T56" s="116"/>
    </row>
    <row r="57" spans="1:20" s="2" customFormat="1" ht="13.9" customHeight="1" x14ac:dyDescent="0.25">
      <c r="A57" s="34"/>
      <c r="B57" s="200" t="s">
        <v>27</v>
      </c>
      <c r="C57" s="201"/>
      <c r="D57" s="201"/>
      <c r="E57" s="201"/>
      <c r="F57" s="201"/>
      <c r="G57" s="201"/>
      <c r="H57" s="201"/>
      <c r="I57" s="201"/>
      <c r="J57" s="202"/>
      <c r="K57" s="200" t="s">
        <v>28</v>
      </c>
      <c r="L57" s="202"/>
      <c r="M57" s="200" t="s">
        <v>29</v>
      </c>
      <c r="N57" s="201"/>
      <c r="O57" s="202"/>
      <c r="P57" s="54" t="s">
        <v>30</v>
      </c>
      <c r="R57" s="138" t="s">
        <v>7</v>
      </c>
      <c r="S57" s="164" t="s">
        <v>199</v>
      </c>
      <c r="T57" s="116"/>
    </row>
    <row r="58" spans="1:20" s="2" customFormat="1" ht="13.9" customHeight="1" x14ac:dyDescent="0.25">
      <c r="A58" s="34"/>
      <c r="B58" s="282" t="s">
        <v>31</v>
      </c>
      <c r="C58" s="283"/>
      <c r="D58" s="283"/>
      <c r="E58" s="283"/>
      <c r="F58" s="283"/>
      <c r="G58" s="283"/>
      <c r="H58" s="283"/>
      <c r="I58" s="283"/>
      <c r="J58" s="284"/>
      <c r="K58" s="242"/>
      <c r="L58" s="243"/>
      <c r="M58" s="244"/>
      <c r="N58" s="245"/>
      <c r="O58" s="246"/>
      <c r="P58" s="3"/>
      <c r="R58" s="126"/>
      <c r="S58" s="164"/>
      <c r="T58" s="116"/>
    </row>
    <row r="59" spans="1:20" s="2" customFormat="1" ht="13.9" customHeight="1" x14ac:dyDescent="0.25">
      <c r="A59" s="34"/>
      <c r="B59" s="247" t="s">
        <v>32</v>
      </c>
      <c r="C59" s="248"/>
      <c r="D59" s="248"/>
      <c r="E59" s="248"/>
      <c r="F59" s="248"/>
      <c r="G59" s="248"/>
      <c r="H59" s="248"/>
      <c r="I59" s="248"/>
      <c r="J59" s="249"/>
      <c r="K59" s="207"/>
      <c r="L59" s="207"/>
      <c r="M59" s="208"/>
      <c r="N59" s="209"/>
      <c r="O59" s="210"/>
      <c r="P59" s="4"/>
      <c r="R59" s="126"/>
      <c r="S59" s="124"/>
      <c r="T59" s="116"/>
    </row>
    <row r="60" spans="1:20" s="2" customFormat="1" ht="13.9" customHeight="1" x14ac:dyDescent="0.25">
      <c r="A60" s="34"/>
      <c r="B60" s="231" t="s">
        <v>33</v>
      </c>
      <c r="C60" s="232"/>
      <c r="D60" s="232"/>
      <c r="E60" s="232"/>
      <c r="F60" s="232"/>
      <c r="G60" s="232"/>
      <c r="H60" s="232"/>
      <c r="I60" s="232"/>
      <c r="J60" s="233"/>
      <c r="K60" s="234"/>
      <c r="L60" s="234"/>
      <c r="M60" s="235"/>
      <c r="N60" s="236"/>
      <c r="O60" s="237"/>
      <c r="P60" s="5" t="str">
        <f>IF(OR(ISBLANK(M60),M60&lt;=0),"","X")</f>
        <v/>
      </c>
      <c r="R60" s="126"/>
      <c r="S60" s="124"/>
      <c r="T60" s="116"/>
    </row>
    <row r="61" spans="1:20" s="2" customFormat="1" ht="13.9" customHeight="1" x14ac:dyDescent="0.25">
      <c r="A61" s="34"/>
      <c r="B61" s="238" t="s">
        <v>34</v>
      </c>
      <c r="C61" s="238"/>
      <c r="D61" s="238"/>
      <c r="E61" s="238"/>
      <c r="F61" s="238"/>
      <c r="G61" s="238"/>
      <c r="H61" s="238"/>
      <c r="I61" s="238"/>
      <c r="J61" s="238"/>
      <c r="K61" s="239">
        <f>SUM(M58:O60)</f>
        <v>0</v>
      </c>
      <c r="L61" s="240"/>
      <c r="M61" s="241"/>
      <c r="N61" s="6"/>
      <c r="O61" s="7"/>
      <c r="P61" s="8"/>
      <c r="R61" s="126"/>
      <c r="S61" s="124"/>
      <c r="T61" s="116"/>
    </row>
    <row r="62" spans="1:20" s="2" customFormat="1" ht="13.9" customHeight="1" x14ac:dyDescent="0.25">
      <c r="A62" s="34"/>
      <c r="B62" s="203"/>
      <c r="C62" s="204"/>
      <c r="D62" s="204"/>
      <c r="E62" s="204"/>
      <c r="F62" s="204"/>
      <c r="G62" s="204"/>
      <c r="H62" s="204"/>
      <c r="I62" s="204"/>
      <c r="J62" s="205"/>
      <c r="K62" s="206"/>
      <c r="L62" s="207"/>
      <c r="M62" s="208"/>
      <c r="N62" s="209"/>
      <c r="O62" s="210"/>
      <c r="P62" s="76"/>
      <c r="Q62" s="1"/>
      <c r="R62" s="138" t="s">
        <v>7</v>
      </c>
      <c r="S62" s="164" t="s">
        <v>200</v>
      </c>
      <c r="T62" s="116"/>
    </row>
    <row r="63" spans="1:20" s="2" customFormat="1" ht="13.9" customHeight="1" x14ac:dyDescent="0.25">
      <c r="A63" s="34"/>
      <c r="B63" s="172"/>
      <c r="C63" s="173"/>
      <c r="D63" s="173"/>
      <c r="E63" s="173"/>
      <c r="F63" s="173"/>
      <c r="G63" s="173"/>
      <c r="H63" s="173"/>
      <c r="I63" s="173"/>
      <c r="J63" s="174"/>
      <c r="K63" s="175"/>
      <c r="L63" s="176"/>
      <c r="M63" s="177"/>
      <c r="N63" s="178"/>
      <c r="O63" s="179"/>
      <c r="P63" s="74"/>
      <c r="R63" s="126"/>
      <c r="S63" s="164"/>
      <c r="T63" s="116"/>
    </row>
    <row r="64" spans="1:20" s="2" customFormat="1" ht="13.9" customHeight="1" x14ac:dyDescent="0.25">
      <c r="A64" s="34"/>
      <c r="B64" s="172"/>
      <c r="C64" s="173"/>
      <c r="D64" s="173"/>
      <c r="E64" s="173"/>
      <c r="F64" s="173"/>
      <c r="G64" s="173"/>
      <c r="H64" s="173"/>
      <c r="I64" s="173"/>
      <c r="J64" s="174"/>
      <c r="K64" s="175"/>
      <c r="L64" s="176"/>
      <c r="M64" s="177"/>
      <c r="N64" s="178"/>
      <c r="O64" s="179"/>
      <c r="P64" s="74"/>
      <c r="R64" s="126"/>
      <c r="S64" s="168"/>
      <c r="T64" s="116"/>
    </row>
    <row r="65" spans="1:20" s="2" customFormat="1" ht="13.9" customHeight="1" x14ac:dyDescent="0.25">
      <c r="A65" s="34"/>
      <c r="B65" s="172"/>
      <c r="C65" s="173"/>
      <c r="D65" s="173"/>
      <c r="E65" s="173"/>
      <c r="F65" s="173"/>
      <c r="G65" s="173"/>
      <c r="H65" s="173"/>
      <c r="I65" s="173"/>
      <c r="J65" s="174"/>
      <c r="K65" s="175"/>
      <c r="L65" s="176"/>
      <c r="M65" s="177"/>
      <c r="N65" s="178"/>
      <c r="O65" s="179"/>
      <c r="P65" s="74"/>
      <c r="R65" s="126"/>
      <c r="S65" s="168"/>
      <c r="T65" s="116"/>
    </row>
    <row r="66" spans="1:20" s="2" customFormat="1" ht="13.9" customHeight="1" x14ac:dyDescent="0.25">
      <c r="A66" s="34"/>
      <c r="B66" s="172"/>
      <c r="C66" s="173"/>
      <c r="D66" s="173"/>
      <c r="E66" s="173"/>
      <c r="F66" s="173"/>
      <c r="G66" s="173"/>
      <c r="H66" s="173"/>
      <c r="I66" s="173"/>
      <c r="J66" s="174"/>
      <c r="K66" s="175"/>
      <c r="L66" s="176"/>
      <c r="M66" s="177"/>
      <c r="N66" s="178"/>
      <c r="O66" s="179"/>
      <c r="P66" s="74"/>
      <c r="R66" s="126"/>
      <c r="S66" s="124"/>
      <c r="T66" s="116"/>
    </row>
    <row r="67" spans="1:20" s="2" customFormat="1" ht="13.9" customHeight="1" x14ac:dyDescent="0.25">
      <c r="A67" s="34"/>
      <c r="B67" s="172"/>
      <c r="C67" s="173"/>
      <c r="D67" s="173"/>
      <c r="E67" s="173"/>
      <c r="F67" s="173"/>
      <c r="G67" s="173"/>
      <c r="H67" s="173"/>
      <c r="I67" s="173"/>
      <c r="J67" s="174"/>
      <c r="K67" s="175"/>
      <c r="L67" s="176"/>
      <c r="M67" s="177"/>
      <c r="N67" s="178"/>
      <c r="O67" s="179"/>
      <c r="P67" s="74"/>
      <c r="R67" s="126"/>
      <c r="S67" s="124"/>
      <c r="T67" s="116"/>
    </row>
    <row r="68" spans="1:20" s="2" customFormat="1" ht="13.9" customHeight="1" x14ac:dyDescent="0.25">
      <c r="A68" s="34"/>
      <c r="B68" s="172"/>
      <c r="C68" s="173"/>
      <c r="D68" s="173"/>
      <c r="E68" s="173"/>
      <c r="F68" s="173"/>
      <c r="G68" s="173"/>
      <c r="H68" s="173"/>
      <c r="I68" s="173"/>
      <c r="J68" s="174"/>
      <c r="K68" s="175"/>
      <c r="L68" s="176"/>
      <c r="M68" s="177"/>
      <c r="N68" s="178"/>
      <c r="O68" s="179"/>
      <c r="P68" s="74"/>
      <c r="R68" s="126"/>
      <c r="S68" s="124"/>
      <c r="T68" s="116"/>
    </row>
    <row r="69" spans="1:20" s="2" customFormat="1" ht="13.9" customHeight="1" x14ac:dyDescent="0.25">
      <c r="A69" s="34"/>
      <c r="B69" s="172"/>
      <c r="C69" s="173"/>
      <c r="D69" s="173"/>
      <c r="E69" s="173"/>
      <c r="F69" s="173"/>
      <c r="G69" s="173"/>
      <c r="H69" s="173"/>
      <c r="I69" s="173"/>
      <c r="J69" s="174"/>
      <c r="K69" s="175"/>
      <c r="L69" s="176"/>
      <c r="M69" s="177"/>
      <c r="N69" s="178"/>
      <c r="O69" s="179"/>
      <c r="P69" s="74"/>
      <c r="R69" s="126"/>
      <c r="S69" s="124"/>
      <c r="T69" s="116"/>
    </row>
    <row r="70" spans="1:20" s="2" customFormat="1" ht="13.9" customHeight="1" x14ac:dyDescent="0.25">
      <c r="A70" s="34"/>
      <c r="B70" s="172"/>
      <c r="C70" s="173"/>
      <c r="D70" s="173"/>
      <c r="E70" s="173"/>
      <c r="F70" s="173"/>
      <c r="G70" s="173"/>
      <c r="H70" s="173"/>
      <c r="I70" s="173"/>
      <c r="J70" s="174"/>
      <c r="K70" s="175"/>
      <c r="L70" s="176"/>
      <c r="M70" s="177"/>
      <c r="N70" s="178"/>
      <c r="O70" s="179"/>
      <c r="P70" s="74"/>
      <c r="R70" s="126"/>
      <c r="S70" s="124"/>
      <c r="T70" s="116"/>
    </row>
    <row r="71" spans="1:20" s="2" customFormat="1" ht="13.9" customHeight="1" x14ac:dyDescent="0.25">
      <c r="A71" s="34"/>
      <c r="B71" s="172"/>
      <c r="C71" s="173"/>
      <c r="D71" s="173"/>
      <c r="E71" s="173"/>
      <c r="F71" s="173"/>
      <c r="G71" s="173"/>
      <c r="H71" s="173"/>
      <c r="I71" s="173"/>
      <c r="J71" s="174"/>
      <c r="K71" s="175"/>
      <c r="L71" s="176"/>
      <c r="M71" s="177"/>
      <c r="N71" s="178"/>
      <c r="O71" s="179"/>
      <c r="P71" s="74"/>
      <c r="R71" s="126"/>
      <c r="S71" s="124"/>
      <c r="T71" s="116"/>
    </row>
    <row r="72" spans="1:20" s="2" customFormat="1" ht="13.9" customHeight="1" x14ac:dyDescent="0.25">
      <c r="A72" s="34"/>
      <c r="B72" s="172"/>
      <c r="C72" s="173"/>
      <c r="D72" s="173"/>
      <c r="E72" s="173"/>
      <c r="F72" s="173"/>
      <c r="G72" s="173"/>
      <c r="H72" s="173"/>
      <c r="I72" s="173"/>
      <c r="J72" s="174"/>
      <c r="K72" s="175"/>
      <c r="L72" s="176"/>
      <c r="M72" s="177"/>
      <c r="N72" s="178"/>
      <c r="O72" s="179"/>
      <c r="P72" s="74"/>
      <c r="R72" s="126"/>
      <c r="S72" s="124"/>
      <c r="T72" s="116"/>
    </row>
    <row r="73" spans="1:20" s="2" customFormat="1" ht="13.9" customHeight="1" x14ac:dyDescent="0.25">
      <c r="A73" s="34"/>
      <c r="B73" s="172"/>
      <c r="C73" s="173"/>
      <c r="D73" s="173"/>
      <c r="E73" s="173"/>
      <c r="F73" s="173"/>
      <c r="G73" s="173"/>
      <c r="H73" s="173"/>
      <c r="I73" s="173"/>
      <c r="J73" s="174"/>
      <c r="K73" s="175"/>
      <c r="L73" s="176"/>
      <c r="M73" s="177"/>
      <c r="N73" s="178"/>
      <c r="O73" s="179"/>
      <c r="P73" s="74"/>
      <c r="R73" s="126"/>
      <c r="S73" s="124"/>
      <c r="T73" s="116"/>
    </row>
    <row r="74" spans="1:20" s="2" customFormat="1" ht="13.9" customHeight="1" x14ac:dyDescent="0.25">
      <c r="A74" s="34"/>
      <c r="B74" s="172"/>
      <c r="C74" s="173"/>
      <c r="D74" s="173"/>
      <c r="E74" s="173"/>
      <c r="F74" s="173"/>
      <c r="G74" s="173"/>
      <c r="H74" s="173"/>
      <c r="I74" s="173"/>
      <c r="J74" s="174"/>
      <c r="K74" s="175"/>
      <c r="L74" s="176"/>
      <c r="M74" s="177"/>
      <c r="N74" s="178"/>
      <c r="O74" s="179"/>
      <c r="P74" s="74"/>
      <c r="R74" s="126"/>
      <c r="S74" s="124"/>
      <c r="T74" s="116"/>
    </row>
    <row r="75" spans="1:20" s="2" customFormat="1" ht="13.9" customHeight="1" x14ac:dyDescent="0.25">
      <c r="A75" s="34"/>
      <c r="B75" s="172"/>
      <c r="C75" s="173"/>
      <c r="D75" s="173"/>
      <c r="E75" s="173"/>
      <c r="F75" s="173"/>
      <c r="G75" s="173"/>
      <c r="H75" s="173"/>
      <c r="I75" s="173"/>
      <c r="J75" s="174"/>
      <c r="K75" s="175"/>
      <c r="L75" s="176"/>
      <c r="M75" s="177"/>
      <c r="N75" s="178"/>
      <c r="O75" s="179"/>
      <c r="P75" s="74"/>
      <c r="R75" s="126"/>
      <c r="S75" s="124"/>
      <c r="T75" s="116"/>
    </row>
    <row r="76" spans="1:20" s="2" customFormat="1" ht="13.9" customHeight="1" x14ac:dyDescent="0.25">
      <c r="A76" s="34"/>
      <c r="B76" s="172"/>
      <c r="C76" s="173"/>
      <c r="D76" s="173"/>
      <c r="E76" s="173"/>
      <c r="F76" s="173"/>
      <c r="G76" s="173"/>
      <c r="H76" s="173"/>
      <c r="I76" s="173"/>
      <c r="J76" s="174"/>
      <c r="K76" s="175"/>
      <c r="L76" s="176"/>
      <c r="M76" s="177"/>
      <c r="N76" s="178"/>
      <c r="O76" s="179"/>
      <c r="P76" s="74"/>
      <c r="R76" s="126"/>
      <c r="S76" s="124"/>
      <c r="T76" s="116"/>
    </row>
    <row r="77" spans="1:20" s="2" customFormat="1" ht="13.9" customHeight="1" x14ac:dyDescent="0.25">
      <c r="A77" s="34"/>
      <c r="B77" s="172"/>
      <c r="C77" s="173"/>
      <c r="D77" s="173"/>
      <c r="E77" s="173"/>
      <c r="F77" s="173"/>
      <c r="G77" s="173"/>
      <c r="H77" s="173"/>
      <c r="I77" s="173"/>
      <c r="J77" s="174"/>
      <c r="K77" s="175"/>
      <c r="L77" s="176"/>
      <c r="M77" s="177"/>
      <c r="N77" s="178"/>
      <c r="O77" s="179"/>
      <c r="P77" s="74"/>
      <c r="R77" s="126"/>
      <c r="S77" s="124"/>
      <c r="T77" s="116"/>
    </row>
    <row r="78" spans="1:20" s="2" customFormat="1" ht="13.9" customHeight="1" x14ac:dyDescent="0.25">
      <c r="A78" s="34"/>
      <c r="B78" s="172"/>
      <c r="C78" s="173"/>
      <c r="D78" s="173"/>
      <c r="E78" s="173"/>
      <c r="F78" s="173"/>
      <c r="G78" s="173"/>
      <c r="H78" s="173"/>
      <c r="I78" s="173"/>
      <c r="J78" s="174"/>
      <c r="K78" s="175"/>
      <c r="L78" s="176"/>
      <c r="M78" s="177"/>
      <c r="N78" s="178"/>
      <c r="O78" s="179"/>
      <c r="P78" s="74"/>
      <c r="R78" s="126"/>
      <c r="S78" s="124"/>
      <c r="T78" s="116"/>
    </row>
    <row r="79" spans="1:20" s="2" customFormat="1" ht="13.9" customHeight="1" x14ac:dyDescent="0.25">
      <c r="A79" s="34"/>
      <c r="B79" s="172"/>
      <c r="C79" s="173"/>
      <c r="D79" s="173"/>
      <c r="E79" s="173"/>
      <c r="F79" s="173"/>
      <c r="G79" s="173"/>
      <c r="H79" s="173"/>
      <c r="I79" s="173"/>
      <c r="J79" s="174"/>
      <c r="K79" s="175"/>
      <c r="L79" s="176"/>
      <c r="M79" s="177"/>
      <c r="N79" s="178"/>
      <c r="O79" s="179"/>
      <c r="P79" s="74"/>
      <c r="R79" s="126"/>
      <c r="S79" s="124"/>
      <c r="T79" s="116"/>
    </row>
    <row r="80" spans="1:20" s="2" customFormat="1" ht="13.9" customHeight="1" x14ac:dyDescent="0.25">
      <c r="A80" s="34"/>
      <c r="B80" s="172"/>
      <c r="C80" s="173"/>
      <c r="D80" s="173"/>
      <c r="E80" s="173"/>
      <c r="F80" s="173"/>
      <c r="G80" s="173"/>
      <c r="H80" s="173"/>
      <c r="I80" s="173"/>
      <c r="J80" s="174"/>
      <c r="K80" s="175"/>
      <c r="L80" s="176"/>
      <c r="M80" s="177"/>
      <c r="N80" s="178"/>
      <c r="O80" s="179"/>
      <c r="P80" s="74"/>
      <c r="R80" s="126"/>
      <c r="S80" s="124"/>
      <c r="T80" s="116"/>
    </row>
    <row r="81" spans="1:20" s="2" customFormat="1" ht="13.9" customHeight="1" x14ac:dyDescent="0.25">
      <c r="A81" s="34"/>
      <c r="B81" s="172"/>
      <c r="C81" s="173"/>
      <c r="D81" s="173"/>
      <c r="E81" s="173"/>
      <c r="F81" s="173"/>
      <c r="G81" s="173"/>
      <c r="H81" s="173"/>
      <c r="I81" s="173"/>
      <c r="J81" s="174"/>
      <c r="K81" s="175"/>
      <c r="L81" s="176"/>
      <c r="M81" s="177"/>
      <c r="N81" s="178"/>
      <c r="O81" s="179"/>
      <c r="P81" s="74"/>
      <c r="R81" s="126"/>
      <c r="S81" s="124"/>
      <c r="T81" s="116"/>
    </row>
    <row r="82" spans="1:20" s="2" customFormat="1" ht="13.9" customHeight="1" x14ac:dyDescent="0.25">
      <c r="A82" s="34"/>
      <c r="B82" s="172"/>
      <c r="C82" s="173"/>
      <c r="D82" s="173"/>
      <c r="E82" s="173"/>
      <c r="F82" s="173"/>
      <c r="G82" s="173"/>
      <c r="H82" s="173"/>
      <c r="I82" s="173"/>
      <c r="J82" s="174"/>
      <c r="K82" s="175"/>
      <c r="L82" s="176"/>
      <c r="M82" s="177"/>
      <c r="N82" s="178"/>
      <c r="O82" s="179"/>
      <c r="P82" s="74"/>
      <c r="R82" s="126"/>
      <c r="S82" s="124"/>
      <c r="T82" s="116"/>
    </row>
    <row r="83" spans="1:20" s="2" customFormat="1" ht="13.9" customHeight="1" x14ac:dyDescent="0.25">
      <c r="A83" s="34"/>
      <c r="B83" s="172"/>
      <c r="C83" s="173"/>
      <c r="D83" s="173"/>
      <c r="E83" s="173"/>
      <c r="F83" s="173"/>
      <c r="G83" s="173"/>
      <c r="H83" s="173"/>
      <c r="I83" s="173"/>
      <c r="J83" s="174"/>
      <c r="K83" s="175"/>
      <c r="L83" s="176"/>
      <c r="M83" s="177"/>
      <c r="N83" s="178"/>
      <c r="O83" s="179"/>
      <c r="P83" s="74"/>
      <c r="R83" s="126"/>
      <c r="S83" s="124"/>
      <c r="T83" s="116"/>
    </row>
    <row r="84" spans="1:20" s="2" customFormat="1" ht="13.9" customHeight="1" x14ac:dyDescent="0.25">
      <c r="A84" s="34"/>
      <c r="B84" s="172"/>
      <c r="C84" s="173"/>
      <c r="D84" s="173"/>
      <c r="E84" s="173"/>
      <c r="F84" s="173"/>
      <c r="G84" s="173"/>
      <c r="H84" s="173"/>
      <c r="I84" s="173"/>
      <c r="J84" s="174"/>
      <c r="K84" s="175"/>
      <c r="L84" s="176"/>
      <c r="M84" s="177"/>
      <c r="N84" s="178"/>
      <c r="O84" s="179"/>
      <c r="P84" s="74"/>
      <c r="R84" s="126"/>
      <c r="S84" s="124"/>
      <c r="T84" s="116"/>
    </row>
    <row r="85" spans="1:20" s="2" customFormat="1" ht="13.9" customHeight="1" x14ac:dyDescent="0.25">
      <c r="A85" s="34"/>
      <c r="B85" s="172"/>
      <c r="C85" s="173"/>
      <c r="D85" s="173"/>
      <c r="E85" s="173"/>
      <c r="F85" s="173"/>
      <c r="G85" s="173"/>
      <c r="H85" s="173"/>
      <c r="I85" s="173"/>
      <c r="J85" s="174"/>
      <c r="K85" s="175"/>
      <c r="L85" s="176"/>
      <c r="M85" s="177"/>
      <c r="N85" s="178"/>
      <c r="O85" s="179"/>
      <c r="P85" s="74"/>
      <c r="R85" s="126"/>
      <c r="S85" s="124"/>
      <c r="T85" s="116"/>
    </row>
    <row r="86" spans="1:20" s="2" customFormat="1" ht="13.9" customHeight="1" x14ac:dyDescent="0.25">
      <c r="A86" s="34"/>
      <c r="B86" s="172"/>
      <c r="C86" s="173"/>
      <c r="D86" s="173"/>
      <c r="E86" s="173"/>
      <c r="F86" s="173"/>
      <c r="G86" s="173"/>
      <c r="H86" s="173"/>
      <c r="I86" s="173"/>
      <c r="J86" s="174"/>
      <c r="K86" s="175"/>
      <c r="L86" s="176"/>
      <c r="M86" s="177"/>
      <c r="N86" s="178"/>
      <c r="O86" s="179"/>
      <c r="P86" s="74"/>
      <c r="R86" s="126"/>
      <c r="S86" s="124"/>
      <c r="T86" s="116"/>
    </row>
    <row r="87" spans="1:20" s="2" customFormat="1" ht="13.9" customHeight="1" x14ac:dyDescent="0.25">
      <c r="A87" s="34"/>
      <c r="B87" s="294"/>
      <c r="C87" s="295"/>
      <c r="D87" s="295"/>
      <c r="E87" s="295"/>
      <c r="F87" s="295"/>
      <c r="G87" s="295"/>
      <c r="H87" s="295"/>
      <c r="I87" s="295"/>
      <c r="J87" s="296"/>
      <c r="K87" s="297"/>
      <c r="L87" s="234"/>
      <c r="M87" s="177"/>
      <c r="N87" s="178"/>
      <c r="O87" s="179"/>
      <c r="P87" s="74"/>
      <c r="R87" s="126"/>
      <c r="S87" s="124"/>
      <c r="T87" s="116"/>
    </row>
    <row r="88" spans="1:20" s="2" customFormat="1" ht="13.9" customHeight="1" x14ac:dyDescent="0.25">
      <c r="A88" s="34"/>
      <c r="B88" s="238" t="s">
        <v>35</v>
      </c>
      <c r="C88" s="238"/>
      <c r="D88" s="238"/>
      <c r="E88" s="238"/>
      <c r="F88" s="238"/>
      <c r="G88" s="238"/>
      <c r="H88" s="238"/>
      <c r="I88" s="238"/>
      <c r="J88" s="238"/>
      <c r="K88" s="298">
        <f>SUM(M62:M87)</f>
        <v>0</v>
      </c>
      <c r="L88" s="299"/>
      <c r="M88" s="300"/>
      <c r="N88" s="9"/>
      <c r="O88" s="10"/>
      <c r="P88" s="11"/>
      <c r="R88" s="126"/>
      <c r="S88" s="124"/>
      <c r="T88" s="116"/>
    </row>
    <row r="89" spans="1:20" s="2" customFormat="1" ht="13.9" customHeight="1" x14ac:dyDescent="0.25">
      <c r="A89" s="34"/>
      <c r="B89" s="84" t="s">
        <v>36</v>
      </c>
      <c r="C89" s="85"/>
      <c r="D89" s="85"/>
      <c r="E89" s="86"/>
      <c r="F89" s="301">
        <f>(SUMIFS(M62:M87,P62:P87,"&lt;&gt;x"))+M58+M59</f>
        <v>0</v>
      </c>
      <c r="G89" s="302"/>
      <c r="H89" s="303"/>
      <c r="J89" s="12" t="s">
        <v>37</v>
      </c>
      <c r="K89" s="13"/>
      <c r="L89" s="13"/>
      <c r="M89" s="304">
        <f>K61+K88</f>
        <v>0</v>
      </c>
      <c r="N89" s="304"/>
      <c r="O89" s="304"/>
      <c r="P89" s="14"/>
      <c r="R89" s="126"/>
      <c r="S89" s="124"/>
      <c r="T89" s="116"/>
    </row>
    <row r="90" spans="1:20" s="2" customFormat="1" ht="13.9" customHeight="1" x14ac:dyDescent="0.25">
      <c r="A90" s="34"/>
      <c r="B90" s="87" t="s">
        <v>38</v>
      </c>
      <c r="C90" s="88"/>
      <c r="D90" s="88"/>
      <c r="E90" s="89"/>
      <c r="F90" s="301">
        <f>(SUMIFS(M62:M87,P62:P87,"=x"))+M60</f>
        <v>0</v>
      </c>
      <c r="G90" s="302"/>
      <c r="H90" s="303"/>
      <c r="J90" s="15"/>
      <c r="K90" s="15"/>
      <c r="L90" s="15"/>
      <c r="M90" s="15"/>
      <c r="N90" s="16"/>
      <c r="O90" s="17"/>
      <c r="P90" s="17"/>
      <c r="R90" s="126"/>
      <c r="S90" s="124"/>
      <c r="T90" s="116"/>
    </row>
    <row r="91" spans="1:20" s="2" customFormat="1" ht="13.9" customHeight="1" x14ac:dyDescent="0.25">
      <c r="A91" s="34"/>
      <c r="R91" s="126"/>
      <c r="S91" s="124"/>
      <c r="T91" s="116"/>
    </row>
    <row r="92" spans="1:20" s="2" customFormat="1" ht="13.9" customHeight="1" x14ac:dyDescent="0.25">
      <c r="A92" s="34"/>
      <c r="R92" s="126"/>
      <c r="S92" s="124"/>
      <c r="T92" s="116"/>
    </row>
    <row r="93" spans="1:20" s="2" customFormat="1" ht="13.9" customHeight="1" x14ac:dyDescent="0.25">
      <c r="A93" s="34"/>
      <c r="B93" s="18" t="s">
        <v>161</v>
      </c>
      <c r="C93" s="18"/>
      <c r="D93" s="18"/>
      <c r="E93" s="18"/>
      <c r="F93" s="18"/>
      <c r="G93" s="18"/>
      <c r="H93" s="18"/>
      <c r="I93" s="18"/>
      <c r="J93" s="18"/>
      <c r="K93" s="18"/>
      <c r="L93" s="18"/>
      <c r="M93" s="18"/>
      <c r="N93" s="18"/>
      <c r="O93" s="18"/>
      <c r="P93" s="102" t="str">
        <f>IF(COUNTIF(A95:A101,"►")&gt;0,"û","")</f>
        <v>û</v>
      </c>
      <c r="R93" s="126"/>
      <c r="S93" s="124"/>
      <c r="T93" s="116"/>
    </row>
    <row r="94" spans="1:20" s="2" customFormat="1" ht="13.9" customHeight="1" x14ac:dyDescent="0.25">
      <c r="A94" s="34"/>
      <c r="R94" s="126"/>
      <c r="S94" s="124"/>
      <c r="T94" s="116"/>
    </row>
    <row r="95" spans="1:20" s="2" customFormat="1" ht="13.9" customHeight="1" x14ac:dyDescent="0.25">
      <c r="A95" s="34"/>
      <c r="B95" s="2" t="s">
        <v>63</v>
      </c>
      <c r="R95" s="126"/>
      <c r="S95" s="124"/>
      <c r="T95" s="116"/>
    </row>
    <row r="96" spans="1:20" s="2" customFormat="1" ht="13.9" customHeight="1" x14ac:dyDescent="0.25">
      <c r="A96" s="34" t="str">
        <f>IF(ISBLANK(M96),"►","")</f>
        <v>►</v>
      </c>
      <c r="D96" s="2" t="s">
        <v>64</v>
      </c>
      <c r="M96" s="181"/>
      <c r="N96" s="182"/>
      <c r="O96" s="182"/>
      <c r="P96" s="183"/>
      <c r="R96" s="126"/>
      <c r="S96" s="124"/>
      <c r="T96" s="116"/>
    </row>
    <row r="97" spans="1:20" s="2" customFormat="1" ht="13.9" customHeight="1" x14ac:dyDescent="0.25">
      <c r="A97" s="34" t="str">
        <f>IF(ISBLANK(M97),"►","")</f>
        <v>►</v>
      </c>
      <c r="D97" s="2" t="s">
        <v>65</v>
      </c>
      <c r="M97" s="193"/>
      <c r="N97" s="194"/>
      <c r="O97" s="194"/>
      <c r="P97" s="195"/>
      <c r="R97" s="126"/>
      <c r="S97" s="124"/>
      <c r="T97" s="116"/>
    </row>
    <row r="98" spans="1:20" s="2" customFormat="1" ht="13.9" customHeight="1" x14ac:dyDescent="0.25">
      <c r="A98" s="34"/>
      <c r="M98" s="180">
        <f>M96+M97</f>
        <v>0</v>
      </c>
      <c r="N98" s="180"/>
      <c r="O98" s="180"/>
      <c r="P98" s="180"/>
      <c r="R98" s="126"/>
      <c r="S98" s="124"/>
      <c r="T98" s="116"/>
    </row>
    <row r="99" spans="1:20" s="2" customFormat="1" ht="13.9" customHeight="1" x14ac:dyDescent="0.25">
      <c r="A99" s="34" t="str">
        <f>IF(ISBLANK(M99),"►","")</f>
        <v>►</v>
      </c>
      <c r="D99" s="2" t="s">
        <v>66</v>
      </c>
      <c r="M99" s="181"/>
      <c r="N99" s="182"/>
      <c r="O99" s="182"/>
      <c r="P99" s="183"/>
      <c r="R99" s="126"/>
      <c r="S99" s="124"/>
      <c r="T99" s="116"/>
    </row>
    <row r="100" spans="1:20" s="2" customFormat="1" ht="13.9" customHeight="1" x14ac:dyDescent="0.25">
      <c r="A100" s="34" t="str">
        <f>IF(ISBLANK(M100),"►","")</f>
        <v>►</v>
      </c>
      <c r="D100" s="2" t="s">
        <v>67</v>
      </c>
      <c r="M100" s="181"/>
      <c r="N100" s="182"/>
      <c r="O100" s="182"/>
      <c r="P100" s="183"/>
      <c r="R100" s="126"/>
      <c r="S100" s="124"/>
      <c r="T100" s="116"/>
    </row>
    <row r="101" spans="1:20" s="2" customFormat="1" ht="13.9" customHeight="1" x14ac:dyDescent="0.25">
      <c r="A101" s="34"/>
      <c r="R101" s="126"/>
      <c r="S101" s="124"/>
      <c r="T101" s="116"/>
    </row>
    <row r="102" spans="1:20" s="2" customFormat="1" ht="13.9" customHeight="1" x14ac:dyDescent="0.25">
      <c r="A102" s="34"/>
      <c r="R102" s="126"/>
      <c r="S102" s="124"/>
      <c r="T102" s="116"/>
    </row>
    <row r="103" spans="1:20" s="2" customFormat="1" ht="13.9" customHeight="1" x14ac:dyDescent="0.25">
      <c r="A103" s="34"/>
      <c r="B103" s="211" t="str">
        <f>"5.  AANREKENBARE KOSTEN      -      "&amp;IF(ISBLANK(E6),"artikel ?",IF(E6&lt;43221,"artikel 33 F.W.","artikel XX.145 WER"))</f>
        <v>5.  AANREKENBARE KOSTEN      -      artikel ?</v>
      </c>
      <c r="C103" s="211"/>
      <c r="D103" s="211"/>
      <c r="E103" s="211"/>
      <c r="F103" s="211"/>
      <c r="G103" s="211"/>
      <c r="H103" s="211"/>
      <c r="I103" s="211"/>
      <c r="J103" s="18"/>
      <c r="K103" s="18"/>
      <c r="L103" s="18"/>
      <c r="M103" s="18"/>
      <c r="N103" s="18"/>
      <c r="O103" s="18"/>
      <c r="P103" s="18"/>
      <c r="R103" s="126"/>
      <c r="S103" s="124"/>
      <c r="T103" s="116"/>
    </row>
    <row r="104" spans="1:20" s="2" customFormat="1" ht="13.9" customHeight="1" x14ac:dyDescent="0.25">
      <c r="A104" s="34"/>
      <c r="R104" s="126"/>
      <c r="S104" s="124"/>
      <c r="T104" s="116"/>
    </row>
    <row r="105" spans="1:20" s="2" customFormat="1" ht="13.9" customHeight="1" x14ac:dyDescent="0.25">
      <c r="A105" s="34"/>
      <c r="B105" s="229" t="str">
        <f>"De gerechtskosten en de kosten aan derden zoals bedoeld in artikel "&amp;IF(ISBLANK(E6)," ?",IF(E6&gt;=43221,"XX.145 WER","33 F.W."))&amp;" en gespecificeerd in artikel 7 van het KB 26/04/2018 zijn zoals samengevat en hierna gedetailleerd:"</f>
        <v>De gerechtskosten en de kosten aan derden zoals bedoeld in artikel  ? en gespecificeerd in artikel 7 van het KB 26/04/2018 zijn zoals samengevat en hierna gedetailleerd:</v>
      </c>
      <c r="C105" s="229"/>
      <c r="D105" s="229"/>
      <c r="E105" s="229"/>
      <c r="F105" s="229"/>
      <c r="G105" s="229"/>
      <c r="H105" s="229"/>
      <c r="I105" s="229"/>
      <c r="J105" s="229"/>
      <c r="K105" s="229"/>
      <c r="L105" s="229"/>
      <c r="M105" s="229"/>
      <c r="N105" s="229"/>
      <c r="O105" s="229"/>
      <c r="P105" s="229"/>
      <c r="R105" s="126"/>
      <c r="S105" s="124"/>
      <c r="T105" s="116"/>
    </row>
    <row r="106" spans="1:20" s="2" customFormat="1" ht="13.9" customHeight="1" x14ac:dyDescent="0.25">
      <c r="A106" s="34"/>
      <c r="B106" s="229"/>
      <c r="C106" s="229"/>
      <c r="D106" s="229"/>
      <c r="E106" s="229"/>
      <c r="F106" s="229"/>
      <c r="G106" s="229"/>
      <c r="H106" s="229"/>
      <c r="I106" s="229"/>
      <c r="J106" s="229"/>
      <c r="K106" s="229"/>
      <c r="L106" s="229"/>
      <c r="M106" s="229"/>
      <c r="N106" s="229"/>
      <c r="O106" s="229"/>
      <c r="P106" s="229"/>
      <c r="R106" s="126"/>
      <c r="S106" s="124"/>
      <c r="T106" s="116"/>
    </row>
    <row r="107" spans="1:20" s="2" customFormat="1" ht="13.9" customHeight="1" x14ac:dyDescent="0.25">
      <c r="A107" s="34"/>
      <c r="B107" s="46"/>
      <c r="C107" s="46"/>
      <c r="D107" s="46"/>
      <c r="E107" s="46"/>
      <c r="F107" s="46"/>
      <c r="G107" s="68"/>
      <c r="H107" s="214" t="s">
        <v>86</v>
      </c>
      <c r="I107" s="214"/>
      <c r="J107" s="215"/>
      <c r="K107" s="216" t="s">
        <v>87</v>
      </c>
      <c r="L107" s="214"/>
      <c r="M107" s="215"/>
      <c r="N107" s="214" t="s">
        <v>57</v>
      </c>
      <c r="O107" s="214"/>
      <c r="P107" s="214"/>
      <c r="Q107" s="29"/>
      <c r="R107" s="126"/>
      <c r="S107" s="124"/>
      <c r="T107" s="116"/>
    </row>
    <row r="108" spans="1:20" s="2" customFormat="1" ht="13.9" customHeight="1" x14ac:dyDescent="0.25">
      <c r="A108" s="34"/>
      <c r="B108" s="2" t="s">
        <v>156</v>
      </c>
      <c r="G108" s="72"/>
      <c r="H108" s="217">
        <f>F131</f>
        <v>0</v>
      </c>
      <c r="I108" s="217"/>
      <c r="J108" s="218"/>
      <c r="K108" s="219">
        <f>F132</f>
        <v>0</v>
      </c>
      <c r="L108" s="217"/>
      <c r="M108" s="218"/>
      <c r="N108" s="217">
        <f>H108+K108</f>
        <v>0</v>
      </c>
      <c r="O108" s="217"/>
      <c r="P108" s="217"/>
      <c r="Q108" s="29"/>
      <c r="R108" s="126"/>
      <c r="S108" s="124"/>
      <c r="T108" s="116"/>
    </row>
    <row r="109" spans="1:20" s="2" customFormat="1" ht="13.9" customHeight="1" x14ac:dyDescent="0.25">
      <c r="A109" s="34"/>
      <c r="B109" s="64" t="s">
        <v>157</v>
      </c>
      <c r="C109" s="64"/>
      <c r="D109" s="64"/>
      <c r="E109" s="64"/>
      <c r="F109" s="64"/>
      <c r="G109" s="82"/>
      <c r="H109" s="392">
        <f>F154</f>
        <v>0</v>
      </c>
      <c r="I109" s="392"/>
      <c r="J109" s="393"/>
      <c r="K109" s="171">
        <f>F155</f>
        <v>0</v>
      </c>
      <c r="L109" s="169"/>
      <c r="M109" s="170"/>
      <c r="N109" s="169">
        <f>H109+K109</f>
        <v>0</v>
      </c>
      <c r="O109" s="169"/>
      <c r="P109" s="169"/>
      <c r="Q109" s="29"/>
      <c r="R109" s="126"/>
      <c r="S109" s="124"/>
      <c r="T109" s="116"/>
    </row>
    <row r="110" spans="1:20" s="2" customFormat="1" ht="13.9" customHeight="1" x14ac:dyDescent="0.25">
      <c r="A110" s="34"/>
      <c r="E110" s="220" t="s">
        <v>57</v>
      </c>
      <c r="F110" s="220"/>
      <c r="G110" s="221"/>
      <c r="H110" s="197">
        <f>H108+H109</f>
        <v>0</v>
      </c>
      <c r="I110" s="197"/>
      <c r="J110" s="198"/>
      <c r="K110" s="196">
        <f>K108+K109</f>
        <v>0</v>
      </c>
      <c r="L110" s="197"/>
      <c r="M110" s="198"/>
      <c r="N110" s="199">
        <f>N108+N109</f>
        <v>0</v>
      </c>
      <c r="O110" s="199"/>
      <c r="P110" s="199"/>
      <c r="Q110" s="29"/>
      <c r="R110" s="126"/>
      <c r="S110" s="124"/>
      <c r="T110" s="116"/>
    </row>
    <row r="111" spans="1:20" s="2" customFormat="1" ht="13.9" customHeight="1" x14ac:dyDescent="0.25">
      <c r="A111" s="34"/>
      <c r="R111" s="126"/>
      <c r="S111" s="124"/>
      <c r="T111" s="116"/>
    </row>
    <row r="112" spans="1:20" s="2" customFormat="1" ht="13.15" customHeight="1" x14ac:dyDescent="0.25">
      <c r="A112" s="34"/>
      <c r="B112" s="15" t="s">
        <v>158</v>
      </c>
      <c r="C112" s="73"/>
      <c r="D112" s="73"/>
      <c r="E112" s="73"/>
      <c r="F112" s="73"/>
      <c r="G112" s="73"/>
      <c r="H112" s="73"/>
      <c r="I112" s="73"/>
      <c r="J112" s="73"/>
      <c r="K112" s="73"/>
      <c r="L112" s="73"/>
      <c r="M112" s="73"/>
      <c r="N112" s="73"/>
      <c r="O112" s="73"/>
      <c r="P112" s="73"/>
      <c r="R112" s="126"/>
      <c r="S112" s="124"/>
      <c r="T112" s="116"/>
    </row>
    <row r="113" spans="1:20" s="2" customFormat="1" ht="7.9" customHeight="1" x14ac:dyDescent="0.25">
      <c r="A113" s="34"/>
      <c r="B113" s="73"/>
      <c r="C113" s="73"/>
      <c r="D113" s="73"/>
      <c r="E113" s="73"/>
      <c r="F113" s="73"/>
      <c r="G113" s="73"/>
      <c r="H113" s="73"/>
      <c r="I113" s="73"/>
      <c r="J113" s="73"/>
      <c r="K113" s="73"/>
      <c r="L113" s="73"/>
      <c r="M113" s="73"/>
      <c r="N113" s="73"/>
      <c r="O113" s="73"/>
      <c r="P113" s="73"/>
      <c r="R113" s="126"/>
      <c r="S113" s="124"/>
      <c r="T113" s="116"/>
    </row>
    <row r="114" spans="1:20" s="2" customFormat="1" ht="13.15" customHeight="1" x14ac:dyDescent="0.25">
      <c r="A114" s="34"/>
      <c r="B114" s="200" t="s">
        <v>27</v>
      </c>
      <c r="C114" s="201"/>
      <c r="D114" s="201"/>
      <c r="E114" s="201"/>
      <c r="F114" s="201"/>
      <c r="G114" s="201"/>
      <c r="H114" s="201"/>
      <c r="I114" s="201"/>
      <c r="J114" s="202"/>
      <c r="K114" s="200" t="s">
        <v>28</v>
      </c>
      <c r="L114" s="202"/>
      <c r="M114" s="200" t="s">
        <v>29</v>
      </c>
      <c r="N114" s="201"/>
      <c r="O114" s="202"/>
      <c r="P114" s="54" t="s">
        <v>56</v>
      </c>
      <c r="R114" s="138" t="s">
        <v>7</v>
      </c>
      <c r="S114" s="124" t="s">
        <v>58</v>
      </c>
      <c r="T114" s="116"/>
    </row>
    <row r="115" spans="1:20" s="2" customFormat="1" ht="13.15" customHeight="1" x14ac:dyDescent="0.25">
      <c r="A115" s="34"/>
      <c r="B115" s="203"/>
      <c r="C115" s="204"/>
      <c r="D115" s="204"/>
      <c r="E115" s="204"/>
      <c r="F115" s="204"/>
      <c r="G115" s="204"/>
      <c r="H115" s="204"/>
      <c r="I115" s="204"/>
      <c r="J115" s="205"/>
      <c r="K115" s="206"/>
      <c r="L115" s="207"/>
      <c r="M115" s="208"/>
      <c r="N115" s="209"/>
      <c r="O115" s="210"/>
      <c r="P115" s="76"/>
      <c r="R115" s="126"/>
      <c r="S115" s="124"/>
      <c r="T115" s="116"/>
    </row>
    <row r="116" spans="1:20" s="2" customFormat="1" ht="13.15" customHeight="1" x14ac:dyDescent="0.25">
      <c r="A116" s="34"/>
      <c r="B116" s="172"/>
      <c r="C116" s="173"/>
      <c r="D116" s="173"/>
      <c r="E116" s="173"/>
      <c r="F116" s="173"/>
      <c r="G116" s="173"/>
      <c r="H116" s="173"/>
      <c r="I116" s="173"/>
      <c r="J116" s="174"/>
      <c r="K116" s="175"/>
      <c r="L116" s="176"/>
      <c r="M116" s="177"/>
      <c r="N116" s="178"/>
      <c r="O116" s="179"/>
      <c r="P116" s="74"/>
      <c r="R116" s="138"/>
      <c r="S116" s="124"/>
      <c r="T116" s="116"/>
    </row>
    <row r="117" spans="1:20" s="2" customFormat="1" ht="13.15" customHeight="1" x14ac:dyDescent="0.25">
      <c r="A117" s="34"/>
      <c r="B117" s="172"/>
      <c r="C117" s="173"/>
      <c r="D117" s="173"/>
      <c r="E117" s="173"/>
      <c r="F117" s="173"/>
      <c r="G117" s="173"/>
      <c r="H117" s="173"/>
      <c r="I117" s="173"/>
      <c r="J117" s="174"/>
      <c r="K117" s="175"/>
      <c r="L117" s="176"/>
      <c r="M117" s="177"/>
      <c r="N117" s="178"/>
      <c r="O117" s="179"/>
      <c r="P117" s="74"/>
      <c r="R117" s="126"/>
      <c r="S117" s="124"/>
      <c r="T117" s="116"/>
    </row>
    <row r="118" spans="1:20" s="2" customFormat="1" ht="13.15" customHeight="1" x14ac:dyDescent="0.25">
      <c r="A118" s="34"/>
      <c r="B118" s="172"/>
      <c r="C118" s="173"/>
      <c r="D118" s="173"/>
      <c r="E118" s="173"/>
      <c r="F118" s="173"/>
      <c r="G118" s="173"/>
      <c r="H118" s="173"/>
      <c r="I118" s="173"/>
      <c r="J118" s="174"/>
      <c r="K118" s="175"/>
      <c r="L118" s="176"/>
      <c r="M118" s="177"/>
      <c r="N118" s="178"/>
      <c r="O118" s="179"/>
      <c r="P118" s="74"/>
      <c r="R118" s="126"/>
      <c r="S118" s="142"/>
      <c r="T118" s="116"/>
    </row>
    <row r="119" spans="1:20" s="2" customFormat="1" ht="13.15" customHeight="1" x14ac:dyDescent="0.25">
      <c r="A119" s="34"/>
      <c r="B119" s="172"/>
      <c r="C119" s="173"/>
      <c r="D119" s="173"/>
      <c r="E119" s="173"/>
      <c r="F119" s="173"/>
      <c r="G119" s="173"/>
      <c r="H119" s="173"/>
      <c r="I119" s="173"/>
      <c r="J119" s="174"/>
      <c r="K119" s="175"/>
      <c r="L119" s="176"/>
      <c r="M119" s="177"/>
      <c r="N119" s="178"/>
      <c r="O119" s="179"/>
      <c r="P119" s="74"/>
      <c r="R119" s="126"/>
      <c r="S119" s="124"/>
      <c r="T119" s="116"/>
    </row>
    <row r="120" spans="1:20" s="2" customFormat="1" ht="13.15" customHeight="1" x14ac:dyDescent="0.25">
      <c r="A120" s="34"/>
      <c r="B120" s="172"/>
      <c r="C120" s="173"/>
      <c r="D120" s="173"/>
      <c r="E120" s="173"/>
      <c r="F120" s="173"/>
      <c r="G120" s="173"/>
      <c r="H120" s="173"/>
      <c r="I120" s="173"/>
      <c r="J120" s="174"/>
      <c r="K120" s="175"/>
      <c r="L120" s="176"/>
      <c r="M120" s="177"/>
      <c r="N120" s="178"/>
      <c r="O120" s="179"/>
      <c r="P120" s="74"/>
      <c r="R120" s="126"/>
      <c r="S120" s="124"/>
      <c r="T120" s="116"/>
    </row>
    <row r="121" spans="1:20" s="2" customFormat="1" ht="13.15" customHeight="1" x14ac:dyDescent="0.25">
      <c r="A121" s="34"/>
      <c r="B121" s="172"/>
      <c r="C121" s="173"/>
      <c r="D121" s="173"/>
      <c r="E121" s="173"/>
      <c r="F121" s="173"/>
      <c r="G121" s="173"/>
      <c r="H121" s="173"/>
      <c r="I121" s="173"/>
      <c r="J121" s="174"/>
      <c r="K121" s="175"/>
      <c r="L121" s="176"/>
      <c r="M121" s="177"/>
      <c r="N121" s="178"/>
      <c r="O121" s="179"/>
      <c r="P121" s="74"/>
      <c r="R121" s="126"/>
      <c r="S121" s="142"/>
      <c r="T121" s="116"/>
    </row>
    <row r="122" spans="1:20" s="2" customFormat="1" ht="13.15" customHeight="1" x14ac:dyDescent="0.25">
      <c r="A122" s="34"/>
      <c r="B122" s="172"/>
      <c r="C122" s="173"/>
      <c r="D122" s="173"/>
      <c r="E122" s="173"/>
      <c r="F122" s="173"/>
      <c r="G122" s="173"/>
      <c r="H122" s="173"/>
      <c r="I122" s="173"/>
      <c r="J122" s="174"/>
      <c r="K122" s="175"/>
      <c r="L122" s="176"/>
      <c r="M122" s="177"/>
      <c r="N122" s="178"/>
      <c r="O122" s="179"/>
      <c r="P122" s="74"/>
      <c r="R122" s="126"/>
      <c r="S122" s="124"/>
      <c r="T122" s="116"/>
    </row>
    <row r="123" spans="1:20" s="2" customFormat="1" ht="13.15" customHeight="1" x14ac:dyDescent="0.25">
      <c r="A123" s="34"/>
      <c r="B123" s="172"/>
      <c r="C123" s="173"/>
      <c r="D123" s="173"/>
      <c r="E123" s="173"/>
      <c r="F123" s="173"/>
      <c r="G123" s="173"/>
      <c r="H123" s="173"/>
      <c r="I123" s="173"/>
      <c r="J123" s="174"/>
      <c r="K123" s="175"/>
      <c r="L123" s="176"/>
      <c r="M123" s="177"/>
      <c r="N123" s="178"/>
      <c r="O123" s="179"/>
      <c r="P123" s="74"/>
      <c r="R123" s="126"/>
      <c r="S123" s="124"/>
      <c r="T123" s="116"/>
    </row>
    <row r="124" spans="1:20" s="2" customFormat="1" ht="13.15" customHeight="1" x14ac:dyDescent="0.25">
      <c r="A124" s="34"/>
      <c r="B124" s="172"/>
      <c r="C124" s="173"/>
      <c r="D124" s="173"/>
      <c r="E124" s="173"/>
      <c r="F124" s="173"/>
      <c r="G124" s="173"/>
      <c r="H124" s="173"/>
      <c r="I124" s="173"/>
      <c r="J124" s="174"/>
      <c r="K124" s="175"/>
      <c r="L124" s="176"/>
      <c r="M124" s="177"/>
      <c r="N124" s="178"/>
      <c r="O124" s="179"/>
      <c r="P124" s="74"/>
      <c r="R124" s="126"/>
      <c r="S124" s="124"/>
      <c r="T124" s="116"/>
    </row>
    <row r="125" spans="1:20" s="2" customFormat="1" ht="13.15" customHeight="1" x14ac:dyDescent="0.25">
      <c r="A125" s="34"/>
      <c r="B125" s="172"/>
      <c r="C125" s="173"/>
      <c r="D125" s="173"/>
      <c r="E125" s="173"/>
      <c r="F125" s="173"/>
      <c r="G125" s="173"/>
      <c r="H125" s="173"/>
      <c r="I125" s="173"/>
      <c r="J125" s="174"/>
      <c r="K125" s="175"/>
      <c r="L125" s="176"/>
      <c r="M125" s="177"/>
      <c r="N125" s="178"/>
      <c r="O125" s="179"/>
      <c r="P125" s="74"/>
      <c r="R125" s="126"/>
      <c r="S125" s="124"/>
      <c r="T125" s="116"/>
    </row>
    <row r="126" spans="1:20" s="2" customFormat="1" ht="13.15" customHeight="1" x14ac:dyDescent="0.25">
      <c r="A126" s="34"/>
      <c r="B126" s="172"/>
      <c r="C126" s="173"/>
      <c r="D126" s="173"/>
      <c r="E126" s="173"/>
      <c r="F126" s="173"/>
      <c r="G126" s="173"/>
      <c r="H126" s="173"/>
      <c r="I126" s="173"/>
      <c r="J126" s="174"/>
      <c r="K126" s="175"/>
      <c r="L126" s="176"/>
      <c r="M126" s="177"/>
      <c r="N126" s="178"/>
      <c r="O126" s="179"/>
      <c r="P126" s="74"/>
      <c r="R126" s="126"/>
      <c r="S126" s="124"/>
      <c r="T126" s="116"/>
    </row>
    <row r="127" spans="1:20" s="2" customFormat="1" ht="13.15" customHeight="1" x14ac:dyDescent="0.25">
      <c r="A127" s="34"/>
      <c r="B127" s="172"/>
      <c r="C127" s="173"/>
      <c r="D127" s="173"/>
      <c r="E127" s="173"/>
      <c r="F127" s="173"/>
      <c r="G127" s="173"/>
      <c r="H127" s="173"/>
      <c r="I127" s="173"/>
      <c r="J127" s="174"/>
      <c r="K127" s="175"/>
      <c r="L127" s="176"/>
      <c r="M127" s="177"/>
      <c r="N127" s="178"/>
      <c r="O127" s="179"/>
      <c r="P127" s="74"/>
      <c r="R127" s="126"/>
      <c r="S127" s="124"/>
      <c r="T127" s="116"/>
    </row>
    <row r="128" spans="1:20" s="2" customFormat="1" ht="13.15" customHeight="1" x14ac:dyDescent="0.25">
      <c r="A128" s="34"/>
      <c r="B128" s="172"/>
      <c r="C128" s="173"/>
      <c r="D128" s="173"/>
      <c r="E128" s="173"/>
      <c r="F128" s="173"/>
      <c r="G128" s="173"/>
      <c r="H128" s="173"/>
      <c r="I128" s="173"/>
      <c r="J128" s="174"/>
      <c r="K128" s="175"/>
      <c r="L128" s="176"/>
      <c r="M128" s="177"/>
      <c r="N128" s="178"/>
      <c r="O128" s="179"/>
      <c r="P128" s="74"/>
      <c r="R128" s="126"/>
      <c r="S128" s="124"/>
      <c r="T128" s="116"/>
    </row>
    <row r="129" spans="1:20" s="2" customFormat="1" ht="13.15" customHeight="1" x14ac:dyDescent="0.25">
      <c r="A129" s="34"/>
      <c r="B129" s="172"/>
      <c r="C129" s="173"/>
      <c r="D129" s="173"/>
      <c r="E129" s="173"/>
      <c r="F129" s="173"/>
      <c r="G129" s="173"/>
      <c r="H129" s="173"/>
      <c r="I129" s="173"/>
      <c r="J129" s="174"/>
      <c r="K129" s="175"/>
      <c r="L129" s="176"/>
      <c r="M129" s="177"/>
      <c r="N129" s="178"/>
      <c r="O129" s="179"/>
      <c r="P129" s="74"/>
      <c r="R129" s="126"/>
      <c r="S129" s="124"/>
      <c r="T129" s="116"/>
    </row>
    <row r="130" spans="1:20" s="2" customFormat="1" ht="13.15" customHeight="1" x14ac:dyDescent="0.25">
      <c r="A130" s="34"/>
      <c r="B130" s="294"/>
      <c r="C130" s="295"/>
      <c r="D130" s="295"/>
      <c r="E130" s="295"/>
      <c r="F130" s="295"/>
      <c r="G130" s="295"/>
      <c r="H130" s="295"/>
      <c r="I130" s="295"/>
      <c r="J130" s="296"/>
      <c r="K130" s="297"/>
      <c r="L130" s="234"/>
      <c r="M130" s="235"/>
      <c r="N130" s="236"/>
      <c r="O130" s="237"/>
      <c r="P130" s="75"/>
      <c r="R130" s="126"/>
      <c r="S130" s="124"/>
      <c r="T130" s="116"/>
    </row>
    <row r="131" spans="1:20" s="2" customFormat="1" ht="13.15" customHeight="1" x14ac:dyDescent="0.25">
      <c r="A131" s="34"/>
      <c r="B131" s="111" t="s">
        <v>79</v>
      </c>
      <c r="C131" s="112"/>
      <c r="D131" s="112"/>
      <c r="E131" s="113"/>
      <c r="F131" s="354">
        <f>SUMIFS(M115:M130,P115:P130,"&lt;&gt;x")</f>
        <v>0</v>
      </c>
      <c r="G131" s="355"/>
      <c r="H131" s="356"/>
      <c r="J131" s="12" t="s">
        <v>57</v>
      </c>
      <c r="K131" s="18"/>
      <c r="L131" s="18"/>
      <c r="M131" s="353">
        <f>SUM(M115:M130)</f>
        <v>0</v>
      </c>
      <c r="N131" s="353"/>
      <c r="O131" s="353"/>
      <c r="P131" s="28"/>
      <c r="R131" s="126"/>
      <c r="S131" s="142"/>
      <c r="T131" s="116"/>
    </row>
    <row r="132" spans="1:20" s="2" customFormat="1" ht="13.15" customHeight="1" x14ac:dyDescent="0.25">
      <c r="A132" s="34"/>
      <c r="B132" s="87" t="s">
        <v>80</v>
      </c>
      <c r="C132" s="88"/>
      <c r="D132" s="88"/>
      <c r="E132" s="89"/>
      <c r="F132" s="301">
        <f>SUMIFS(M115:M130,P115:P130,"=x")</f>
        <v>0</v>
      </c>
      <c r="G132" s="302"/>
      <c r="H132" s="303"/>
      <c r="J132" s="59"/>
      <c r="K132" s="30"/>
      <c r="L132" s="30"/>
      <c r="M132" s="30"/>
      <c r="N132" s="30"/>
      <c r="O132" s="30"/>
      <c r="P132" s="30"/>
      <c r="R132" s="126"/>
      <c r="S132" s="124"/>
      <c r="T132" s="116"/>
    </row>
    <row r="133" spans="1:20" s="2" customFormat="1" ht="13.15" customHeight="1" x14ac:dyDescent="0.25">
      <c r="A133" s="34"/>
      <c r="J133" s="59"/>
      <c r="K133" s="30"/>
      <c r="L133" s="30"/>
      <c r="M133" s="30"/>
      <c r="N133" s="30"/>
      <c r="O133" s="30"/>
      <c r="P133" s="30"/>
      <c r="Q133" s="29"/>
      <c r="R133" s="126"/>
      <c r="S133" s="124"/>
      <c r="T133" s="116"/>
    </row>
    <row r="134" spans="1:20" s="2" customFormat="1" ht="13.15" customHeight="1" x14ac:dyDescent="0.25">
      <c r="A134" s="34"/>
      <c r="B134" s="15" t="s">
        <v>159</v>
      </c>
      <c r="J134" s="59"/>
      <c r="K134" s="30"/>
      <c r="L134" s="30"/>
      <c r="M134" s="30"/>
      <c r="N134" s="30"/>
      <c r="O134" s="30"/>
      <c r="P134" s="30"/>
      <c r="Q134" s="29"/>
      <c r="R134" s="126"/>
      <c r="S134" s="124"/>
      <c r="T134" s="116"/>
    </row>
    <row r="135" spans="1:20" s="2" customFormat="1" ht="7.9" customHeight="1" x14ac:dyDescent="0.25">
      <c r="A135" s="34"/>
      <c r="J135" s="59"/>
      <c r="K135" s="30"/>
      <c r="L135" s="30"/>
      <c r="M135" s="30"/>
      <c r="N135" s="30"/>
      <c r="O135" s="30"/>
      <c r="P135" s="30"/>
      <c r="Q135" s="29"/>
      <c r="R135" s="126"/>
      <c r="S135" s="124"/>
      <c r="T135" s="116"/>
    </row>
    <row r="136" spans="1:20" s="2" customFormat="1" ht="13.15" customHeight="1" x14ac:dyDescent="0.25">
      <c r="A136" s="34"/>
      <c r="B136" s="340" t="s">
        <v>27</v>
      </c>
      <c r="C136" s="341"/>
      <c r="D136" s="341"/>
      <c r="E136" s="341"/>
      <c r="F136" s="341"/>
      <c r="G136" s="341"/>
      <c r="H136" s="342"/>
      <c r="I136" s="340" t="s">
        <v>84</v>
      </c>
      <c r="J136" s="342"/>
      <c r="K136" s="340" t="s">
        <v>28</v>
      </c>
      <c r="L136" s="342"/>
      <c r="M136" s="340" t="s">
        <v>29</v>
      </c>
      <c r="N136" s="341"/>
      <c r="O136" s="342"/>
      <c r="P136" s="65" t="s">
        <v>56</v>
      </c>
      <c r="Q136" s="29"/>
      <c r="R136" s="138" t="s">
        <v>7</v>
      </c>
      <c r="S136" s="124" t="s">
        <v>58</v>
      </c>
      <c r="T136" s="116"/>
    </row>
    <row r="137" spans="1:20" s="2" customFormat="1" ht="13.15" customHeight="1" x14ac:dyDescent="0.25">
      <c r="A137" s="34"/>
      <c r="B137" s="343"/>
      <c r="C137" s="343"/>
      <c r="D137" s="343"/>
      <c r="E137" s="343"/>
      <c r="F137" s="343"/>
      <c r="G137" s="343"/>
      <c r="H137" s="343"/>
      <c r="I137" s="344"/>
      <c r="J137" s="344"/>
      <c r="K137" s="206"/>
      <c r="L137" s="207"/>
      <c r="M137" s="208"/>
      <c r="N137" s="209"/>
      <c r="O137" s="210"/>
      <c r="P137" s="76"/>
      <c r="Q137" s="29"/>
      <c r="R137" s="126"/>
      <c r="S137" s="124"/>
      <c r="T137" s="116"/>
    </row>
    <row r="138" spans="1:20" s="2" customFormat="1" ht="13.15" customHeight="1" x14ac:dyDescent="0.25">
      <c r="A138" s="34"/>
      <c r="B138" s="187"/>
      <c r="C138" s="187"/>
      <c r="D138" s="187"/>
      <c r="E138" s="187"/>
      <c r="F138" s="187"/>
      <c r="G138" s="187"/>
      <c r="H138" s="187"/>
      <c r="I138" s="188"/>
      <c r="J138" s="188"/>
      <c r="K138" s="175"/>
      <c r="L138" s="176"/>
      <c r="M138" s="177"/>
      <c r="N138" s="178"/>
      <c r="O138" s="179"/>
      <c r="P138" s="74"/>
      <c r="Q138" s="29"/>
      <c r="R138" s="126"/>
      <c r="S138" s="124"/>
      <c r="T138" s="116"/>
    </row>
    <row r="139" spans="1:20" s="2" customFormat="1" ht="13.15" customHeight="1" x14ac:dyDescent="0.25">
      <c r="A139" s="34"/>
      <c r="B139" s="187"/>
      <c r="C139" s="187"/>
      <c r="D139" s="187"/>
      <c r="E139" s="187"/>
      <c r="F139" s="187"/>
      <c r="G139" s="187"/>
      <c r="H139" s="187"/>
      <c r="I139" s="188"/>
      <c r="J139" s="188"/>
      <c r="K139" s="175"/>
      <c r="L139" s="176"/>
      <c r="M139" s="177"/>
      <c r="N139" s="178"/>
      <c r="O139" s="179"/>
      <c r="P139" s="74"/>
      <c r="Q139" s="29"/>
      <c r="R139" s="126"/>
      <c r="S139" s="124"/>
      <c r="T139" s="116"/>
    </row>
    <row r="140" spans="1:20" s="2" customFormat="1" ht="13.15" customHeight="1" x14ac:dyDescent="0.25">
      <c r="A140" s="34"/>
      <c r="B140" s="187"/>
      <c r="C140" s="187"/>
      <c r="D140" s="187"/>
      <c r="E140" s="187"/>
      <c r="F140" s="187"/>
      <c r="G140" s="187"/>
      <c r="H140" s="187"/>
      <c r="I140" s="188"/>
      <c r="J140" s="188"/>
      <c r="K140" s="175"/>
      <c r="L140" s="176"/>
      <c r="M140" s="177"/>
      <c r="N140" s="178"/>
      <c r="O140" s="179"/>
      <c r="P140" s="74"/>
      <c r="Q140" s="29"/>
      <c r="R140" s="126"/>
      <c r="S140" s="124"/>
      <c r="T140" s="116"/>
    </row>
    <row r="141" spans="1:20" s="2" customFormat="1" ht="13.15" customHeight="1" x14ac:dyDescent="0.25">
      <c r="A141" s="34"/>
      <c r="B141" s="187"/>
      <c r="C141" s="187"/>
      <c r="D141" s="187"/>
      <c r="E141" s="187"/>
      <c r="F141" s="187"/>
      <c r="G141" s="187"/>
      <c r="H141" s="187"/>
      <c r="I141" s="188"/>
      <c r="J141" s="188"/>
      <c r="K141" s="175"/>
      <c r="L141" s="176"/>
      <c r="M141" s="177"/>
      <c r="N141" s="178"/>
      <c r="O141" s="179"/>
      <c r="P141" s="74"/>
      <c r="Q141" s="29"/>
      <c r="R141" s="126"/>
      <c r="S141" s="124"/>
      <c r="T141" s="116"/>
    </row>
    <row r="142" spans="1:20" s="2" customFormat="1" ht="13.15" customHeight="1" x14ac:dyDescent="0.25">
      <c r="A142" s="34"/>
      <c r="B142" s="187"/>
      <c r="C142" s="187"/>
      <c r="D142" s="187"/>
      <c r="E142" s="187"/>
      <c r="F142" s="187"/>
      <c r="G142" s="187"/>
      <c r="H142" s="187"/>
      <c r="I142" s="188"/>
      <c r="J142" s="188"/>
      <c r="K142" s="175"/>
      <c r="L142" s="176"/>
      <c r="M142" s="177"/>
      <c r="N142" s="178"/>
      <c r="O142" s="179"/>
      <c r="P142" s="74"/>
      <c r="Q142" s="29"/>
      <c r="R142" s="126"/>
      <c r="S142" s="124"/>
      <c r="T142" s="116"/>
    </row>
    <row r="143" spans="1:20" s="2" customFormat="1" ht="13.15" customHeight="1" x14ac:dyDescent="0.25">
      <c r="A143" s="34"/>
      <c r="B143" s="187"/>
      <c r="C143" s="187"/>
      <c r="D143" s="187"/>
      <c r="E143" s="187"/>
      <c r="F143" s="187"/>
      <c r="G143" s="187"/>
      <c r="H143" s="187"/>
      <c r="I143" s="188"/>
      <c r="J143" s="188"/>
      <c r="K143" s="175"/>
      <c r="L143" s="176"/>
      <c r="M143" s="177"/>
      <c r="N143" s="178"/>
      <c r="O143" s="179"/>
      <c r="P143" s="74"/>
      <c r="Q143" s="29"/>
      <c r="R143" s="126"/>
      <c r="S143" s="124"/>
      <c r="T143" s="116"/>
    </row>
    <row r="144" spans="1:20" s="2" customFormat="1" ht="13.15" customHeight="1" x14ac:dyDescent="0.25">
      <c r="A144" s="34"/>
      <c r="B144" s="187"/>
      <c r="C144" s="187"/>
      <c r="D144" s="187"/>
      <c r="E144" s="187"/>
      <c r="F144" s="187"/>
      <c r="G144" s="187"/>
      <c r="H144" s="187"/>
      <c r="I144" s="188"/>
      <c r="J144" s="188"/>
      <c r="K144" s="175"/>
      <c r="L144" s="176"/>
      <c r="M144" s="177"/>
      <c r="N144" s="178"/>
      <c r="O144" s="179"/>
      <c r="P144" s="74"/>
      <c r="Q144" s="29"/>
      <c r="R144" s="126"/>
      <c r="S144" s="124"/>
      <c r="T144" s="116"/>
    </row>
    <row r="145" spans="1:20" s="2" customFormat="1" ht="13.15" customHeight="1" x14ac:dyDescent="0.25">
      <c r="A145" s="34"/>
      <c r="B145" s="187"/>
      <c r="C145" s="187"/>
      <c r="D145" s="187"/>
      <c r="E145" s="187"/>
      <c r="F145" s="187"/>
      <c r="G145" s="187"/>
      <c r="H145" s="187"/>
      <c r="I145" s="188"/>
      <c r="J145" s="188"/>
      <c r="K145" s="175"/>
      <c r="L145" s="176"/>
      <c r="M145" s="177"/>
      <c r="N145" s="178"/>
      <c r="O145" s="179"/>
      <c r="P145" s="74"/>
      <c r="Q145" s="29"/>
      <c r="R145" s="126"/>
      <c r="S145" s="124"/>
      <c r="T145" s="116"/>
    </row>
    <row r="146" spans="1:20" s="2" customFormat="1" ht="13.15" customHeight="1" x14ac:dyDescent="0.25">
      <c r="A146" s="34"/>
      <c r="B146" s="187"/>
      <c r="C146" s="187"/>
      <c r="D146" s="187"/>
      <c r="E146" s="187"/>
      <c r="F146" s="187"/>
      <c r="G146" s="187"/>
      <c r="H146" s="187"/>
      <c r="I146" s="188"/>
      <c r="J146" s="188"/>
      <c r="K146" s="175"/>
      <c r="L146" s="176"/>
      <c r="M146" s="177"/>
      <c r="N146" s="178"/>
      <c r="O146" s="179"/>
      <c r="P146" s="74"/>
      <c r="Q146" s="29"/>
      <c r="R146" s="126"/>
      <c r="S146" s="124"/>
      <c r="T146" s="116"/>
    </row>
    <row r="147" spans="1:20" s="2" customFormat="1" ht="13.15" customHeight="1" x14ac:dyDescent="0.25">
      <c r="A147" s="34"/>
      <c r="B147" s="187"/>
      <c r="C147" s="187"/>
      <c r="D147" s="187"/>
      <c r="E147" s="187"/>
      <c r="F147" s="187"/>
      <c r="G147" s="187"/>
      <c r="H147" s="187"/>
      <c r="I147" s="188"/>
      <c r="J147" s="188"/>
      <c r="K147" s="175"/>
      <c r="L147" s="176"/>
      <c r="M147" s="177"/>
      <c r="N147" s="178"/>
      <c r="O147" s="179"/>
      <c r="P147" s="74"/>
      <c r="Q147" s="29"/>
      <c r="R147" s="126"/>
      <c r="S147" s="124"/>
      <c r="T147" s="116"/>
    </row>
    <row r="148" spans="1:20" s="2" customFormat="1" ht="13.15" customHeight="1" x14ac:dyDescent="0.25">
      <c r="A148" s="34"/>
      <c r="B148" s="187"/>
      <c r="C148" s="187"/>
      <c r="D148" s="187"/>
      <c r="E148" s="187"/>
      <c r="F148" s="187"/>
      <c r="G148" s="187"/>
      <c r="H148" s="187"/>
      <c r="I148" s="188"/>
      <c r="J148" s="188"/>
      <c r="K148" s="175"/>
      <c r="L148" s="176"/>
      <c r="M148" s="177"/>
      <c r="N148" s="178"/>
      <c r="O148" s="179"/>
      <c r="P148" s="74"/>
      <c r="Q148" s="29"/>
      <c r="R148" s="126"/>
      <c r="S148" s="124"/>
      <c r="T148" s="116"/>
    </row>
    <row r="149" spans="1:20" s="2" customFormat="1" ht="13.15" customHeight="1" x14ac:dyDescent="0.25">
      <c r="A149" s="34"/>
      <c r="B149" s="187"/>
      <c r="C149" s="187"/>
      <c r="D149" s="187"/>
      <c r="E149" s="187"/>
      <c r="F149" s="187"/>
      <c r="G149" s="187"/>
      <c r="H149" s="187"/>
      <c r="I149" s="188"/>
      <c r="J149" s="188"/>
      <c r="K149" s="175"/>
      <c r="L149" s="176"/>
      <c r="M149" s="177"/>
      <c r="N149" s="178"/>
      <c r="O149" s="179"/>
      <c r="P149" s="74"/>
      <c r="Q149" s="29"/>
      <c r="R149" s="126"/>
      <c r="S149" s="124"/>
      <c r="T149" s="116"/>
    </row>
    <row r="150" spans="1:20" s="2" customFormat="1" ht="13.15" customHeight="1" x14ac:dyDescent="0.25">
      <c r="A150" s="34"/>
      <c r="B150" s="187"/>
      <c r="C150" s="187"/>
      <c r="D150" s="187"/>
      <c r="E150" s="187"/>
      <c r="F150" s="187"/>
      <c r="G150" s="187"/>
      <c r="H150" s="187"/>
      <c r="I150" s="188"/>
      <c r="J150" s="188"/>
      <c r="K150" s="175"/>
      <c r="L150" s="176"/>
      <c r="M150" s="177"/>
      <c r="N150" s="178"/>
      <c r="O150" s="179"/>
      <c r="P150" s="74"/>
      <c r="Q150" s="29"/>
      <c r="R150" s="126"/>
      <c r="S150" s="124"/>
      <c r="T150" s="116"/>
    </row>
    <row r="151" spans="1:20" s="2" customFormat="1" ht="13.15" customHeight="1" x14ac:dyDescent="0.25">
      <c r="A151" s="34"/>
      <c r="B151" s="187"/>
      <c r="C151" s="187"/>
      <c r="D151" s="187"/>
      <c r="E151" s="187"/>
      <c r="F151" s="187"/>
      <c r="G151" s="187"/>
      <c r="H151" s="187"/>
      <c r="I151" s="188"/>
      <c r="J151" s="188"/>
      <c r="K151" s="175"/>
      <c r="L151" s="176"/>
      <c r="M151" s="177"/>
      <c r="N151" s="178"/>
      <c r="O151" s="179"/>
      <c r="P151" s="74"/>
      <c r="Q151" s="29"/>
      <c r="R151" s="126"/>
      <c r="S151" s="124"/>
      <c r="T151" s="116"/>
    </row>
    <row r="152" spans="1:20" s="2" customFormat="1" ht="13.15" customHeight="1" x14ac:dyDescent="0.25">
      <c r="A152" s="34"/>
      <c r="B152" s="187"/>
      <c r="C152" s="187"/>
      <c r="D152" s="187"/>
      <c r="E152" s="187"/>
      <c r="F152" s="187"/>
      <c r="G152" s="187"/>
      <c r="H152" s="187"/>
      <c r="I152" s="188"/>
      <c r="J152" s="188"/>
      <c r="K152" s="175"/>
      <c r="L152" s="176"/>
      <c r="M152" s="177"/>
      <c r="N152" s="178"/>
      <c r="O152" s="179"/>
      <c r="P152" s="74"/>
      <c r="Q152" s="29"/>
      <c r="R152" s="126"/>
      <c r="S152" s="124"/>
      <c r="T152" s="116"/>
    </row>
    <row r="153" spans="1:20" s="2" customFormat="1" ht="13.15" customHeight="1" x14ac:dyDescent="0.25">
      <c r="A153" s="34"/>
      <c r="B153" s="294"/>
      <c r="C153" s="295"/>
      <c r="D153" s="295"/>
      <c r="E153" s="295"/>
      <c r="F153" s="295"/>
      <c r="G153" s="295"/>
      <c r="H153" s="296"/>
      <c r="I153" s="66"/>
      <c r="J153" s="67"/>
      <c r="K153" s="297"/>
      <c r="L153" s="234"/>
      <c r="M153" s="235"/>
      <c r="N153" s="236"/>
      <c r="O153" s="237"/>
      <c r="P153" s="75"/>
      <c r="Q153" s="29"/>
      <c r="R153" s="126"/>
      <c r="S153" s="124"/>
      <c r="T153" s="116"/>
    </row>
    <row r="154" spans="1:20" s="2" customFormat="1" ht="13.15" customHeight="1" x14ac:dyDescent="0.25">
      <c r="A154" s="34"/>
      <c r="B154" s="87" t="s">
        <v>79</v>
      </c>
      <c r="C154" s="88"/>
      <c r="D154" s="88"/>
      <c r="E154" s="89"/>
      <c r="F154" s="301">
        <f>SUMIFS(M137:M153,P137:P153,"&lt;&gt;x")</f>
        <v>0</v>
      </c>
      <c r="G154" s="302"/>
      <c r="H154" s="303"/>
      <c r="J154" s="60" t="s">
        <v>85</v>
      </c>
      <c r="K154" s="18"/>
      <c r="L154" s="18"/>
      <c r="M154" s="353">
        <f>SUM(M137:M153)</f>
        <v>0</v>
      </c>
      <c r="N154" s="353"/>
      <c r="O154" s="353"/>
      <c r="P154" s="28"/>
      <c r="Q154" s="29"/>
      <c r="R154" s="126"/>
      <c r="S154" s="124"/>
      <c r="T154" s="116"/>
    </row>
    <row r="155" spans="1:20" s="2" customFormat="1" ht="13.15" customHeight="1" x14ac:dyDescent="0.25">
      <c r="A155" s="34"/>
      <c r="B155" s="87" t="s">
        <v>80</v>
      </c>
      <c r="C155" s="88"/>
      <c r="D155" s="88"/>
      <c r="E155" s="89"/>
      <c r="F155" s="301">
        <f>SUMIFS(M137:M153,P137:P153,"=x")</f>
        <v>0</v>
      </c>
      <c r="G155" s="302"/>
      <c r="H155" s="303"/>
      <c r="J155" s="15"/>
      <c r="K155" s="15"/>
      <c r="L155" s="15"/>
      <c r="M155" s="15"/>
      <c r="N155" s="16"/>
      <c r="O155" s="17"/>
      <c r="P155" s="17"/>
      <c r="Q155" s="29"/>
      <c r="R155" s="126"/>
      <c r="S155" s="124"/>
      <c r="T155" s="116"/>
    </row>
    <row r="156" spans="1:20" s="2" customFormat="1" ht="13.9" customHeight="1" x14ac:dyDescent="0.25">
      <c r="A156" s="34"/>
      <c r="R156" s="126"/>
      <c r="S156" s="124"/>
      <c r="T156" s="116"/>
    </row>
    <row r="157" spans="1:20" s="2" customFormat="1" ht="13.9" customHeight="1" x14ac:dyDescent="0.25">
      <c r="A157" s="34"/>
      <c r="R157" s="126"/>
      <c r="S157" s="124"/>
      <c r="T157" s="116"/>
    </row>
    <row r="158" spans="1:20" s="2" customFormat="1" ht="13.9" customHeight="1" x14ac:dyDescent="0.25">
      <c r="A158" s="34"/>
      <c r="B158" s="18" t="s">
        <v>162</v>
      </c>
      <c r="C158" s="18"/>
      <c r="D158" s="18"/>
      <c r="E158" s="18"/>
      <c r="F158" s="18"/>
      <c r="G158" s="18"/>
      <c r="H158" s="18"/>
      <c r="I158" s="18"/>
      <c r="J158" s="18"/>
      <c r="K158" s="18"/>
      <c r="L158" s="18"/>
      <c r="M158" s="18"/>
      <c r="N158" s="18"/>
      <c r="O158" s="18"/>
      <c r="P158" s="102"/>
      <c r="R158" s="126"/>
      <c r="S158" s="124"/>
      <c r="T158" s="116"/>
    </row>
    <row r="159" spans="1:20" s="2" customFormat="1" ht="13.9" customHeight="1" x14ac:dyDescent="0.25">
      <c r="A159" s="34"/>
      <c r="R159" s="126"/>
      <c r="S159" s="124"/>
      <c r="T159" s="116"/>
    </row>
    <row r="160" spans="1:20" s="2" customFormat="1" ht="13.9" customHeight="1" x14ac:dyDescent="0.25">
      <c r="A160" s="34"/>
      <c r="B160" s="2" t="s">
        <v>52</v>
      </c>
      <c r="M160" s="310">
        <f>M89</f>
        <v>0</v>
      </c>
      <c r="N160" s="311"/>
      <c r="O160" s="311"/>
      <c r="P160" s="312"/>
      <c r="R160" s="126"/>
      <c r="S160" s="124"/>
      <c r="T160" s="116"/>
    </row>
    <row r="161" spans="1:20" s="2" customFormat="1" ht="13.9" customHeight="1" x14ac:dyDescent="0.25">
      <c r="A161" s="34"/>
      <c r="M161" s="92"/>
      <c r="N161" s="92"/>
      <c r="O161" s="92"/>
      <c r="P161" s="92"/>
      <c r="R161" s="126"/>
      <c r="S161" s="124"/>
      <c r="T161" s="116"/>
    </row>
    <row r="162" spans="1:20" s="2" customFormat="1" ht="13.9" customHeight="1" x14ac:dyDescent="0.25">
      <c r="A162" s="34"/>
      <c r="B162" s="192" t="s">
        <v>179</v>
      </c>
      <c r="C162" s="192"/>
      <c r="D162" s="192"/>
      <c r="E162" s="192"/>
      <c r="F162" s="192"/>
      <c r="G162" s="192"/>
      <c r="H162" s="192"/>
      <c r="I162" s="192"/>
      <c r="J162" s="192"/>
      <c r="K162" s="192"/>
      <c r="L162" s="192"/>
      <c r="M162" s="192"/>
      <c r="N162" s="192"/>
      <c r="O162" s="192"/>
      <c r="P162" s="192"/>
      <c r="R162" s="126"/>
      <c r="S162" s="124"/>
      <c r="T162" s="116"/>
    </row>
    <row r="163" spans="1:20" s="2" customFormat="1" ht="13.9" customHeight="1" x14ac:dyDescent="0.25">
      <c r="A163" s="34"/>
      <c r="B163" s="2" t="s">
        <v>178</v>
      </c>
      <c r="K163" s="314" t="s">
        <v>53</v>
      </c>
      <c r="L163" s="315"/>
      <c r="M163" s="316"/>
      <c r="N163" s="317" t="str">
        <f>IF(N164=(1500*(1.05^ROUNDDOWN(((L28-L29)/5),0))),"minimumereloon","")</f>
        <v>minimumereloon</v>
      </c>
      <c r="O163" s="318"/>
      <c r="P163" s="318"/>
      <c r="R163" s="126"/>
      <c r="S163" s="124"/>
      <c r="T163" s="116"/>
    </row>
    <row r="164" spans="1:20" s="2" customFormat="1" ht="12" customHeight="1" x14ac:dyDescent="0.25">
      <c r="A164" s="34"/>
      <c r="B164" s="19" t="s">
        <v>54</v>
      </c>
      <c r="C164" s="319">
        <v>0</v>
      </c>
      <c r="D164" s="319"/>
      <c r="E164" s="319"/>
      <c r="F164" s="20" t="s">
        <v>55</v>
      </c>
      <c r="G164" s="319">
        <f>IF(ISBLANK(L28),
28142.02,
28142.02*(1.05^ROUNDDOWN(((L28-L29)/5),0)))</f>
        <v>35917.141257506257</v>
      </c>
      <c r="H164" s="319"/>
      <c r="I164" s="319"/>
      <c r="J164" s="21">
        <v>0.3</v>
      </c>
      <c r="K164" s="320">
        <f>(G164-C164)*J164</f>
        <v>10775.142377251877</v>
      </c>
      <c r="L164" s="321"/>
      <c r="M164" s="322"/>
      <c r="N164" s="319">
        <f>IF(ISBLANK(L28),"",
IF(M160&gt;G164,K164,IF(M160&lt;(1500*(1.05^ROUNDDOWN(((L28-L29)/5),0))*(100/30)),(1500*(1.05^ROUNDDOWN(((L28-L29)/5),0))),M160*J164)))</f>
        <v>1914.4223437500002</v>
      </c>
      <c r="O164" s="319"/>
      <c r="P164" s="323"/>
      <c r="R164" s="126"/>
      <c r="S164" s="124"/>
      <c r="T164" s="116"/>
    </row>
    <row r="165" spans="1:20" s="2" customFormat="1" ht="12" customHeight="1" x14ac:dyDescent="0.25">
      <c r="A165" s="34"/>
      <c r="B165" s="22" t="s">
        <v>54</v>
      </c>
      <c r="C165" s="305">
        <f>G164+0.01</f>
        <v>35917.151257506259</v>
      </c>
      <c r="D165" s="305"/>
      <c r="E165" s="305"/>
      <c r="F165" s="23" t="s">
        <v>55</v>
      </c>
      <c r="G165" s="305">
        <f>IF(ISBLANK(L28),
55580.48,
55580.48*(1.05^ROUNDDOWN(((L28-L29)/5),0)))</f>
        <v>70936.341858900007</v>
      </c>
      <c r="H165" s="305"/>
      <c r="I165" s="305"/>
      <c r="J165" s="24">
        <v>0.25</v>
      </c>
      <c r="K165" s="306">
        <f t="shared" ref="K165:K171" si="1">(G165-C165)*J165</f>
        <v>8754.7976503484369</v>
      </c>
      <c r="L165" s="307"/>
      <c r="M165" s="308"/>
      <c r="N165" s="305" t="str">
        <f>IF(M160&lt;C165,"",IF(M160&lt;G165,(M160-C165)*J165,K165))</f>
        <v/>
      </c>
      <c r="O165" s="305"/>
      <c r="P165" s="309"/>
      <c r="R165" s="126"/>
      <c r="S165" s="124"/>
      <c r="T165" s="116"/>
    </row>
    <row r="166" spans="1:20" s="2" customFormat="1" ht="12" customHeight="1" x14ac:dyDescent="0.25">
      <c r="A166" s="34"/>
      <c r="B166" s="22" t="s">
        <v>54</v>
      </c>
      <c r="C166" s="305">
        <f t="shared" ref="C166:C170" si="2">G165+0.01</f>
        <v>70936.351858900001</v>
      </c>
      <c r="D166" s="305"/>
      <c r="E166" s="305"/>
      <c r="F166" s="23" t="s">
        <v>55</v>
      </c>
      <c r="G166" s="305">
        <f>IF(ISBLANK(L28),
76686.98,
76686.98*(1.05^ROUNDDOWN(((L28-L29)/5),0)))</f>
        <v>97874.17865780626</v>
      </c>
      <c r="H166" s="305"/>
      <c r="I166" s="305"/>
      <c r="J166" s="24">
        <v>0.12</v>
      </c>
      <c r="K166" s="306">
        <f t="shared" si="1"/>
        <v>3232.5392158687509</v>
      </c>
      <c r="L166" s="307"/>
      <c r="M166" s="308"/>
      <c r="N166" s="305" t="str">
        <f>IF(M160&lt;C166,"",IF(M160&lt;G166,(M160-C166)*J166,K166))</f>
        <v/>
      </c>
      <c r="O166" s="305"/>
      <c r="P166" s="309"/>
      <c r="R166" s="126"/>
      <c r="S166" s="124"/>
      <c r="T166" s="116"/>
    </row>
    <row r="167" spans="1:20" s="2" customFormat="1" ht="12" customHeight="1" x14ac:dyDescent="0.25">
      <c r="A167" s="34"/>
      <c r="B167" s="22" t="s">
        <v>54</v>
      </c>
      <c r="C167" s="305">
        <f t="shared" si="2"/>
        <v>97874.188657806255</v>
      </c>
      <c r="D167" s="305"/>
      <c r="E167" s="305"/>
      <c r="F167" s="23" t="s">
        <v>55</v>
      </c>
      <c r="G167" s="305">
        <f>IF(ISBLANK(L28),
135785.19,
135785.19*(1.05^ROUNDDOWN(((L28-L29)/5),0)))</f>
        <v>173300.13445755938</v>
      </c>
      <c r="H167" s="305"/>
      <c r="I167" s="305"/>
      <c r="J167" s="24">
        <v>0.1</v>
      </c>
      <c r="K167" s="306">
        <f t="shared" si="1"/>
        <v>7542.5945799753135</v>
      </c>
      <c r="L167" s="307"/>
      <c r="M167" s="308"/>
      <c r="N167" s="305" t="str">
        <f>IF(M160&lt;C167,"",IF(M160&lt;G167,(M160-C167)*J167,K167))</f>
        <v/>
      </c>
      <c r="O167" s="305"/>
      <c r="P167" s="309"/>
      <c r="R167" s="126"/>
      <c r="S167" s="124"/>
      <c r="T167" s="116"/>
    </row>
    <row r="168" spans="1:20" s="2" customFormat="1" ht="12" customHeight="1" x14ac:dyDescent="0.25">
      <c r="A168" s="34"/>
      <c r="B168" s="22" t="s">
        <v>54</v>
      </c>
      <c r="C168" s="305">
        <f t="shared" si="2"/>
        <v>173300.14445755939</v>
      </c>
      <c r="D168" s="305"/>
      <c r="E168" s="305"/>
      <c r="F168" s="23" t="s">
        <v>55</v>
      </c>
      <c r="G168" s="305">
        <f>IF(ISBLANK(L28),
334889.91,
334889.91*(1.05^ROUNDDOWN(((L28-L29)/5),0)))</f>
        <v>427413.81760028441</v>
      </c>
      <c r="H168" s="305"/>
      <c r="I168" s="305"/>
      <c r="J168" s="24">
        <v>0.06</v>
      </c>
      <c r="K168" s="306">
        <f t="shared" si="1"/>
        <v>15246.820388563501</v>
      </c>
      <c r="L168" s="307"/>
      <c r="M168" s="308"/>
      <c r="N168" s="305" t="str">
        <f>IF(M160&lt;C168,"",IF(M160&lt;G168,(M160-C168)*J168,K168))</f>
        <v/>
      </c>
      <c r="O168" s="305"/>
      <c r="P168" s="309"/>
      <c r="R168" s="126"/>
      <c r="S168" s="124"/>
      <c r="T168" s="116"/>
    </row>
    <row r="169" spans="1:20" s="2" customFormat="1" ht="12" customHeight="1" x14ac:dyDescent="0.25">
      <c r="A169" s="34"/>
      <c r="B169" s="22" t="s">
        <v>54</v>
      </c>
      <c r="C169" s="305">
        <f t="shared" si="2"/>
        <v>427413.82760028442</v>
      </c>
      <c r="D169" s="305"/>
      <c r="E169" s="305"/>
      <c r="F169" s="23" t="s">
        <v>55</v>
      </c>
      <c r="G169" s="305">
        <f>IF(ISBLANK(L28),
1011705.21,
1011705.21*(1.05^ROUNDDOWN(((L28-L29)/5),0)))</f>
        <v>1291220.7062081906</v>
      </c>
      <c r="H169" s="305"/>
      <c r="I169" s="305"/>
      <c r="J169" s="24">
        <v>0.05</v>
      </c>
      <c r="K169" s="306">
        <f t="shared" si="1"/>
        <v>43190.343930395313</v>
      </c>
      <c r="L169" s="307"/>
      <c r="M169" s="308"/>
      <c r="N169" s="305" t="str">
        <f>IF(M160&lt;C169,"",IF(M160&lt;G169,(M160-C169)*J169,K169))</f>
        <v/>
      </c>
      <c r="O169" s="305"/>
      <c r="P169" s="309"/>
      <c r="R169" s="126"/>
      <c r="S169" s="124"/>
      <c r="T169" s="116"/>
    </row>
    <row r="170" spans="1:20" s="2" customFormat="1" ht="12" customHeight="1" x14ac:dyDescent="0.25">
      <c r="A170" s="34"/>
      <c r="B170" s="22" t="s">
        <v>54</v>
      </c>
      <c r="C170" s="305">
        <f t="shared" si="2"/>
        <v>1291220.7162081907</v>
      </c>
      <c r="D170" s="305"/>
      <c r="E170" s="305"/>
      <c r="F170" s="23" t="s">
        <v>55</v>
      </c>
      <c r="G170" s="305">
        <f>IF(ISBLANK(L28),
2023410.42,
2023410.42*(1.05^ROUNDDOWN(((L28-L29)/5),0)))</f>
        <v>2582441.4124163813</v>
      </c>
      <c r="H170" s="305"/>
      <c r="I170" s="305"/>
      <c r="J170" s="24">
        <v>0.03</v>
      </c>
      <c r="K170" s="306">
        <f t="shared" si="1"/>
        <v>38736.620886245721</v>
      </c>
      <c r="L170" s="307"/>
      <c r="M170" s="308"/>
      <c r="N170" s="305" t="str">
        <f>IF(M160&lt;C170,"",IF(M160&lt;G170,(M160-C170)*J170,K170))</f>
        <v/>
      </c>
      <c r="O170" s="305"/>
      <c r="P170" s="309"/>
      <c r="R170" s="126"/>
      <c r="S170" s="124"/>
      <c r="T170" s="116"/>
    </row>
    <row r="171" spans="1:20" s="2" customFormat="1" ht="12" customHeight="1" x14ac:dyDescent="0.25">
      <c r="A171" s="34"/>
      <c r="B171" s="22" t="s">
        <v>54</v>
      </c>
      <c r="C171" s="305">
        <f>G170+0.01</f>
        <v>2582441.4224163811</v>
      </c>
      <c r="D171" s="305"/>
      <c r="E171" s="305"/>
      <c r="F171" s="23" t="s">
        <v>55</v>
      </c>
      <c r="G171" s="305">
        <f>IF(ISBLANK(L28),
3348899.01,
3348899.01*(1.05^ROUNDDOWN(((L28-L29)/5),0)))</f>
        <v>4274138.061137503</v>
      </c>
      <c r="H171" s="305"/>
      <c r="I171" s="305"/>
      <c r="J171" s="24">
        <v>0.02</v>
      </c>
      <c r="K171" s="306">
        <f t="shared" si="1"/>
        <v>33833.932774422443</v>
      </c>
      <c r="L171" s="307"/>
      <c r="M171" s="308"/>
      <c r="N171" s="305" t="str">
        <f>IF(M160&lt;C171,"",IF(M160&lt;G171,(M160-C171)*J171,K171))</f>
        <v/>
      </c>
      <c r="O171" s="305"/>
      <c r="P171" s="309"/>
      <c r="R171" s="126"/>
      <c r="S171" s="124"/>
      <c r="T171" s="116"/>
    </row>
    <row r="172" spans="1:20" s="2" customFormat="1" ht="12" customHeight="1" x14ac:dyDescent="0.25">
      <c r="A172" s="34"/>
      <c r="B172" s="25" t="s">
        <v>54</v>
      </c>
      <c r="C172" s="223">
        <f>G171+0.01</f>
        <v>4274138.0711375028</v>
      </c>
      <c r="D172" s="223"/>
      <c r="E172" s="223"/>
      <c r="F172" s="26" t="s">
        <v>55</v>
      </c>
      <c r="G172" s="223" t="str">
        <f>IF(M160&gt;C172,M160,"")</f>
        <v/>
      </c>
      <c r="H172" s="223"/>
      <c r="I172" s="223"/>
      <c r="J172" s="27">
        <v>0.01</v>
      </c>
      <c r="K172" s="224" t="str">
        <f>IF(M160&gt;C172,(G172-C172)*J172,"")</f>
        <v/>
      </c>
      <c r="L172" s="225"/>
      <c r="M172" s="226"/>
      <c r="N172" s="223" t="str">
        <f>IF(M160&lt;C172,"",(M160-C172)*J172)</f>
        <v/>
      </c>
      <c r="O172" s="223"/>
      <c r="P172" s="227"/>
      <c r="R172" s="126"/>
      <c r="S172" s="124"/>
      <c r="T172" s="116"/>
    </row>
    <row r="173" spans="1:20" s="2" customFormat="1" ht="13.9" customHeight="1" x14ac:dyDescent="0.25">
      <c r="A173" s="34"/>
      <c r="K173" s="129"/>
      <c r="L173" s="129" t="s">
        <v>166</v>
      </c>
      <c r="M173" s="130"/>
      <c r="N173" s="391">
        <f>SUM(N164:N172)</f>
        <v>1914.4223437500002</v>
      </c>
      <c r="O173" s="391"/>
      <c r="P173" s="391"/>
      <c r="R173" s="126"/>
      <c r="S173" s="124"/>
      <c r="T173" s="116"/>
    </row>
    <row r="174" spans="1:20" s="2" customFormat="1" ht="13.9" customHeight="1" x14ac:dyDescent="0.25">
      <c r="A174" s="34"/>
      <c r="K174" s="69"/>
      <c r="L174" s="69" t="str">
        <f>IF(L48="BTW-plichtig",IF(L49=0,"btw 21%","btw 21%, verlegbaar aan "&amp;TEXT(L49*100,"##0,00")&amp;" %, aldus "&amp;TEXT((0.21*(1-L49))*100,"##0,00")&amp;" % btw aan te rekenen"),"btw 21%")</f>
        <v>btw 21%</v>
      </c>
      <c r="N174" s="382">
        <f>IF(ISBLANK(L49),N173*21%,(N173*21%)*(100%-L49))</f>
        <v>402.02869218750004</v>
      </c>
      <c r="O174" s="383"/>
      <c r="P174" s="384"/>
      <c r="R174" s="126"/>
      <c r="S174" s="124"/>
      <c r="T174" s="116"/>
    </row>
    <row r="175" spans="1:20" s="2" customFormat="1" ht="13.9" customHeight="1" x14ac:dyDescent="0.25">
      <c r="A175" s="34"/>
      <c r="J175" s="385" t="s">
        <v>165</v>
      </c>
      <c r="K175" s="386"/>
      <c r="L175" s="131"/>
      <c r="M175" s="131"/>
      <c r="N175" s="387">
        <f>SUM(N173:P174)</f>
        <v>2316.4510359375004</v>
      </c>
      <c r="O175" s="387"/>
      <c r="P175" s="388"/>
      <c r="R175" s="126"/>
      <c r="S175" s="124"/>
      <c r="T175" s="116"/>
    </row>
    <row r="176" spans="1:20" s="2" customFormat="1" ht="13.9" customHeight="1" x14ac:dyDescent="0.25">
      <c r="A176" s="34"/>
      <c r="R176" s="126"/>
      <c r="S176" s="124"/>
      <c r="T176" s="116"/>
    </row>
    <row r="177" spans="1:20" s="2" customFormat="1" ht="13.9" customHeight="1" x14ac:dyDescent="0.25">
      <c r="A177" s="34"/>
      <c r="R177" s="126"/>
      <c r="S177" s="124"/>
      <c r="T177" s="116"/>
    </row>
    <row r="178" spans="1:20" s="2" customFormat="1" ht="13.9" customHeight="1" x14ac:dyDescent="0.25">
      <c r="A178" s="34"/>
      <c r="B178" s="18" t="s">
        <v>175</v>
      </c>
      <c r="C178" s="18"/>
      <c r="D178" s="18"/>
      <c r="E178" s="18"/>
      <c r="F178" s="18"/>
      <c r="G178" s="18"/>
      <c r="H178" s="18"/>
      <c r="I178" s="18"/>
      <c r="J178" s="18"/>
      <c r="K178" s="18"/>
      <c r="L178" s="18"/>
      <c r="M178" s="18"/>
      <c r="N178" s="18"/>
      <c r="O178" s="18"/>
      <c r="P178" s="102" t="str">
        <f>IF(COUNTIF(A185:A186,"►")&gt;0,"û","")</f>
        <v/>
      </c>
      <c r="R178" s="126"/>
      <c r="S178" s="124"/>
      <c r="T178" s="116"/>
    </row>
    <row r="179" spans="1:20" s="2" customFormat="1" ht="13.9" customHeight="1" x14ac:dyDescent="0.25">
      <c r="A179" s="34"/>
      <c r="R179" s="126"/>
      <c r="S179" s="124"/>
      <c r="T179" s="116"/>
    </row>
    <row r="180" spans="1:20" s="2" customFormat="1" ht="13.9" customHeight="1" x14ac:dyDescent="0.25">
      <c r="A180" s="34"/>
      <c r="C180" s="2" t="s">
        <v>169</v>
      </c>
      <c r="N180" s="380">
        <f>M89</f>
        <v>0</v>
      </c>
      <c r="O180" s="380"/>
      <c r="P180" s="380"/>
      <c r="R180" s="126"/>
      <c r="S180" s="124"/>
      <c r="T180" s="116"/>
    </row>
    <row r="181" spans="1:20" s="2" customFormat="1" ht="13.9" customHeight="1" x14ac:dyDescent="0.25">
      <c r="A181" s="34"/>
      <c r="C181" s="2" t="s">
        <v>173</v>
      </c>
      <c r="M181" s="128" t="s">
        <v>15</v>
      </c>
      <c r="N181" s="381">
        <f>IF(M89&gt;=N110,N110,M89)</f>
        <v>0</v>
      </c>
      <c r="O181" s="381"/>
      <c r="P181" s="381"/>
      <c r="R181" s="126"/>
      <c r="S181" s="124"/>
      <c r="T181" s="116"/>
    </row>
    <row r="182" spans="1:20" s="2" customFormat="1" ht="13.9" customHeight="1" x14ac:dyDescent="0.25">
      <c r="A182" s="34"/>
      <c r="C182" s="2" t="str">
        <f>IF((M89-N110)&gt;N175,"&gt; Het ereloon kan integraal worden voldaan uit het actief, m.n.:","&gt; Er blijft ter beschikking tot het voldoen van het ereloon:")</f>
        <v>&gt; Er blijft ter beschikking tot het voldoen van het ereloon:</v>
      </c>
      <c r="M182" s="33"/>
      <c r="N182" s="380">
        <f>IF((M89-N110)&gt;N175,N175,
IF(M89&gt;N110,M89-N110,0))</f>
        <v>0</v>
      </c>
      <c r="O182" s="380"/>
      <c r="P182" s="380"/>
      <c r="R182" s="126"/>
      <c r="S182" s="124"/>
      <c r="T182" s="116"/>
    </row>
    <row r="183" spans="1:20" s="2" customFormat="1" ht="13.9" customHeight="1" x14ac:dyDescent="0.25">
      <c r="A183" s="34"/>
      <c r="D183" s="69" t="s">
        <v>170</v>
      </c>
      <c r="E183" s="91" t="s">
        <v>171</v>
      </c>
      <c r="H183" s="380">
        <f>IF(ISBLANK(L49),N182/1.21,IF(L49=0,N182/1.21,N182/(1+(0.21*(1-L49)))))</f>
        <v>0</v>
      </c>
      <c r="I183" s="380"/>
      <c r="J183" s="380"/>
      <c r="R183" s="126"/>
      <c r="S183" s="124"/>
      <c r="T183" s="116"/>
    </row>
    <row r="184" spans="1:20" s="2" customFormat="1" ht="13.9" customHeight="1" x14ac:dyDescent="0.25">
      <c r="A184" s="34"/>
      <c r="E184" s="91" t="s">
        <v>172</v>
      </c>
      <c r="H184" s="380">
        <f>IF(ISBLANK(L49),H183*0.21,IF(L49=0,H183*0.21,H183*(0.21*(1-L49))))</f>
        <v>0</v>
      </c>
      <c r="I184" s="380"/>
      <c r="J184" s="380"/>
      <c r="R184" s="126"/>
      <c r="S184" s="124"/>
      <c r="T184" s="116"/>
    </row>
    <row r="185" spans="1:20" s="2" customFormat="1" ht="13.9" customHeight="1" x14ac:dyDescent="0.25">
      <c r="A185" s="34" t="str">
        <f>IF(B185="-","","►")</f>
        <v/>
      </c>
      <c r="B185" s="394" t="str">
        <f>IF(N180&gt;(N181+N182),"FOUT : uit voorgaand detail blijkt dat er na betaling van de kosten en het ereloon nog actief is. U moet taxatie m.o.o. vereffening vragen.","-")</f>
        <v>-</v>
      </c>
      <c r="C185" s="394"/>
      <c r="D185" s="394"/>
      <c r="E185" s="394"/>
      <c r="F185" s="394"/>
      <c r="G185" s="394"/>
      <c r="H185" s="394"/>
      <c r="I185" s="394"/>
      <c r="J185" s="394"/>
      <c r="K185" s="394"/>
      <c r="L185" s="394"/>
      <c r="M185" s="394"/>
      <c r="N185" s="394"/>
      <c r="O185" s="394"/>
      <c r="P185" s="394"/>
      <c r="R185" s="126"/>
      <c r="S185" s="124"/>
      <c r="T185" s="116"/>
    </row>
    <row r="186" spans="1:20" s="2" customFormat="1" ht="13.9" customHeight="1" x14ac:dyDescent="0.25">
      <c r="A186" s="34"/>
      <c r="B186" s="394"/>
      <c r="C186" s="394"/>
      <c r="D186" s="394"/>
      <c r="E186" s="394"/>
      <c r="F186" s="394"/>
      <c r="G186" s="394"/>
      <c r="H186" s="394"/>
      <c r="I186" s="394"/>
      <c r="J186" s="394"/>
      <c r="K186" s="394"/>
      <c r="L186" s="394"/>
      <c r="M186" s="394"/>
      <c r="N186" s="394"/>
      <c r="O186" s="394"/>
      <c r="P186" s="394"/>
      <c r="R186" s="126"/>
      <c r="S186" s="124"/>
      <c r="T186" s="116"/>
    </row>
    <row r="187" spans="1:20" s="2" customFormat="1" ht="13.9" customHeight="1" x14ac:dyDescent="0.25">
      <c r="A187" s="34"/>
      <c r="B187" s="192" t="s">
        <v>174</v>
      </c>
      <c r="C187" s="192"/>
      <c r="D187" s="192"/>
      <c r="E187" s="192"/>
      <c r="F187" s="192"/>
      <c r="G187" s="192"/>
      <c r="H187" s="192"/>
      <c r="I187" s="192"/>
      <c r="J187" s="192"/>
      <c r="K187" s="192"/>
      <c r="L187" s="192"/>
      <c r="M187" s="192"/>
      <c r="N187" s="192"/>
      <c r="O187" s="192"/>
      <c r="P187" s="192"/>
      <c r="R187" s="138" t="s">
        <v>7</v>
      </c>
      <c r="S187" s="164" t="s">
        <v>210</v>
      </c>
      <c r="T187" s="116"/>
    </row>
    <row r="188" spans="1:20" s="2" customFormat="1" ht="13.9" customHeight="1" x14ac:dyDescent="0.25">
      <c r="A188" s="34"/>
      <c r="B188" s="192"/>
      <c r="C188" s="192"/>
      <c r="D188" s="192"/>
      <c r="E188" s="192"/>
      <c r="F188" s="192"/>
      <c r="G188" s="192"/>
      <c r="H188" s="192"/>
      <c r="I188" s="192"/>
      <c r="J188" s="192"/>
      <c r="K188" s="192"/>
      <c r="L188" s="192"/>
      <c r="M188" s="192"/>
      <c r="N188" s="192"/>
      <c r="O188" s="192"/>
      <c r="P188" s="192"/>
      <c r="R188" s="126"/>
      <c r="S188" s="164"/>
      <c r="T188" s="116"/>
    </row>
    <row r="189" spans="1:20" s="2" customFormat="1" ht="13.9" customHeight="1" x14ac:dyDescent="0.25">
      <c r="A189" s="34"/>
      <c r="B189" s="192"/>
      <c r="C189" s="192"/>
      <c r="D189" s="192"/>
      <c r="E189" s="192"/>
      <c r="F189" s="192"/>
      <c r="G189" s="192"/>
      <c r="H189" s="192"/>
      <c r="I189" s="192"/>
      <c r="J189" s="192"/>
      <c r="K189" s="192"/>
      <c r="L189" s="192"/>
      <c r="M189" s="192"/>
      <c r="N189" s="192"/>
      <c r="O189" s="192"/>
      <c r="P189" s="192"/>
      <c r="R189" s="126"/>
      <c r="S189" s="124"/>
      <c r="T189" s="116"/>
    </row>
    <row r="190" spans="1:20" s="2" customFormat="1" ht="13.9" customHeight="1" x14ac:dyDescent="0.25">
      <c r="A190" s="34"/>
      <c r="R190" s="126"/>
      <c r="S190" s="124"/>
      <c r="T190" s="116"/>
    </row>
    <row r="191" spans="1:20" s="2" customFormat="1" ht="13.9" customHeight="1" x14ac:dyDescent="0.25">
      <c r="A191" s="34"/>
      <c r="E191" s="2" t="s">
        <v>164</v>
      </c>
      <c r="G191" s="2" t="str">
        <f>IF(N191=(1000*(1.05^ROUNDDOWN(((L28-L29)/5),0))),"[ forfaitaire vergoeding art. 9 KB ]","[ barema art. 6 KB ]")</f>
        <v>[ barema art. 6 KB ]</v>
      </c>
      <c r="N191" s="380">
        <f>IF(ISBLANK(L48),0,
(IF(H183+H184&gt;=N173*(IF(L48="NIET BTW-plichtig",1.21,IF(L49=0,1.21,1+(0.21*(1-L49))))),N173*(IF(L48="NIET BTW-plichtig",1.21,IF(L49=0,1.21,1+(0.21*(1-L49))))),
IF(H183+H184&gt;(1500*(1.05^ROUNDDOWN(((L28-L29)/5),0))*(IF(L48="NIET BTW-plichtig",1.21,IF(L49=0,1.21,1+(0.21*(1-L49)))))),H183+H184,
IF(H183+H184&gt;(500*(1.05^ROUNDDOWN(((L28-L29)/5),0))*(IF(L48="NIET BTW-plichtig",1.21,IF(L49=0,1.21,1+(0.21*(1-L49)))))),(1500*(1.05^ROUNDDOWN(((L28-L29)/5),0))*(IF(L48="NIET BTW-plichtig",1.21,IF(L49=0,1.21,1+(0.21*(1-L49)))))),
IF(H183+H184&gt;0,(1000*(1.05^ROUNDDOWN(((L28-L29)/5),0))*(IF(L48="NIET BTW-plichtig",1.21,IF(L49=0,1.21,1+(0.21*(1-L49))))))+H183+H184,(1000*(1.05^ROUNDDOWN(((L28-L29)/5),0))*(IF(L48="NIET BTW-plichtig",1.21,IF(L49=0,1.21,1+(0.21*(1-L49)))))))))))
/IF(L48="NIET BTW-plichtig",1.21,IF(L49=0,1.21,1+(0.21*(1-L49))))
)</f>
        <v>0</v>
      </c>
      <c r="O191" s="380"/>
      <c r="P191" s="380"/>
      <c r="R191" s="138" t="s">
        <v>7</v>
      </c>
      <c r="S191" s="164" t="s">
        <v>209</v>
      </c>
      <c r="T191" s="116"/>
    </row>
    <row r="192" spans="1:20" s="2" customFormat="1" ht="13.9" customHeight="1" x14ac:dyDescent="0.25">
      <c r="A192" s="34"/>
      <c r="E192" s="2" t="s">
        <v>167</v>
      </c>
      <c r="G192" s="2" t="str">
        <f>IF(L48="BTW-plichtig",IF(L49=0,"[ niet verlegbaar ]","[ verlegbaar aan "&amp;L49*100&amp;" % = "&amp;TEXT((0.21*(1-L49))*100,"##0,00")&amp;" % aanrekenen]"),"")</f>
        <v/>
      </c>
      <c r="M192" s="128" t="s">
        <v>163</v>
      </c>
      <c r="N192" s="381">
        <f>IF(ISBLANK(L49),N191*21%,(N191*21%)*(100%-L49))</f>
        <v>0</v>
      </c>
      <c r="O192" s="381"/>
      <c r="P192" s="381"/>
      <c r="R192" s="126"/>
      <c r="S192" s="164"/>
      <c r="T192" s="116"/>
    </row>
    <row r="193" spans="1:23" s="2" customFormat="1" ht="13.9" customHeight="1" x14ac:dyDescent="0.25">
      <c r="A193" s="34"/>
      <c r="J193" s="2" t="str">
        <f>IF(N191=(1000*(1.05^ROUNDDOWN(((L28-L29)/5),0))),"Totaal vergoeding","Totaal ereloon")</f>
        <v>Totaal ereloon</v>
      </c>
      <c r="N193" s="380">
        <f>SUM(N191:N192)</f>
        <v>0</v>
      </c>
      <c r="O193" s="380"/>
      <c r="P193" s="380"/>
      <c r="R193" s="126"/>
      <c r="S193" s="124"/>
      <c r="T193" s="116"/>
    </row>
    <row r="194" spans="1:23" s="2" customFormat="1" ht="13.9" customHeight="1" x14ac:dyDescent="0.25">
      <c r="A194" s="34"/>
      <c r="R194" s="126"/>
      <c r="S194" s="124"/>
      <c r="T194" s="116"/>
    </row>
    <row r="195" spans="1:23" s="2" customFormat="1" ht="13.9" customHeight="1" x14ac:dyDescent="0.25">
      <c r="A195" s="34"/>
      <c r="B195" s="192" t="str">
        <f>IF(N182&gt;=N193,"Gezien het beperkt, beschikbaar actief volstaat om het ereloon te voldoen, wordt geen ten lastelegging van de Belgische staat gevraagd.","De curator verzoekt de rechtbank om, op grond van de regels van Boek XX het ereloon, inclusief de eventueel verschuldigde BTW, ten laste van de Belgische Staat te willen leggen, ten belope van "&amp;TEXT(N199,"#.###,00")&amp;" EUR of:")</f>
        <v>Gezien het beperkt, beschikbaar actief volstaat om het ereloon te voldoen, wordt geen ten lastelegging van de Belgische staat gevraagd.</v>
      </c>
      <c r="C195" s="192"/>
      <c r="D195" s="192"/>
      <c r="E195" s="192"/>
      <c r="F195" s="192"/>
      <c r="G195" s="192"/>
      <c r="H195" s="192"/>
      <c r="I195" s="192"/>
      <c r="J195" s="192"/>
      <c r="K195" s="192"/>
      <c r="L195" s="192"/>
      <c r="M195" s="192"/>
      <c r="N195" s="192"/>
      <c r="O195" s="192"/>
      <c r="P195" s="192"/>
      <c r="Q195" s="29"/>
      <c r="R195" s="126"/>
      <c r="S195" s="124"/>
      <c r="T195" s="116"/>
    </row>
    <row r="196" spans="1:23" s="2" customFormat="1" ht="13.9" customHeight="1" x14ac:dyDescent="0.25">
      <c r="A196" s="34"/>
      <c r="B196" s="192"/>
      <c r="C196" s="192"/>
      <c r="D196" s="192"/>
      <c r="E196" s="192"/>
      <c r="F196" s="192"/>
      <c r="G196" s="192"/>
      <c r="H196" s="192"/>
      <c r="I196" s="192"/>
      <c r="J196" s="192"/>
      <c r="K196" s="192"/>
      <c r="L196" s="192"/>
      <c r="M196" s="192"/>
      <c r="N196" s="192"/>
      <c r="O196" s="192"/>
      <c r="P196" s="192"/>
      <c r="Q196" s="29"/>
      <c r="R196" s="126"/>
      <c r="S196" s="124"/>
      <c r="T196" s="116"/>
    </row>
    <row r="197" spans="1:23" s="2" customFormat="1" ht="13.9" customHeight="1" x14ac:dyDescent="0.25">
      <c r="A197" s="34"/>
      <c r="E197" s="2" t="s">
        <v>171</v>
      </c>
      <c r="J197" s="127"/>
      <c r="K197" s="15"/>
      <c r="L197" s="15"/>
      <c r="N197" s="380">
        <f>IF(ISBLANK(L48),0,
(IF(H183+H184&gt;=N173*(IF(L48="NIET BTW-plichtig",1.21,IF(L49=0,1.21,1+(0.21*(1-L49))))),0,
IF(H183+H184&gt;(1500*(1.05^ROUNDDOWN(((L28-L29)/5),0))*(IF(L48="NIET BTW-plichtig",1.21,IF(L49=0,1.21,1+(0.21*(1-L49)))))),0,
IF(H183+H184&gt;(500*(1.05^ROUNDDOWN(((L28-L29)/5),0))*(IF(L48="NIET BTW-plichtig",1.21,IF(L49=0,1.21,1+(0.21*(1-L49)))))),(1500*(1.05^ROUNDDOWN(((L28-L29)/5),0))*(IF(L48="NIET BTW-plichtig",1.21,IF(L49=0,1.21,1+(0.21*(1-L49))))))-(H183+H184),
IF(H183+H184&gt;0,(1000*(1.05^ROUNDDOWN(((L28-L29)/5),0))*(IF(L48="NIET BTW-plichtig",1.21,IF(L49=0,1.21,1+(0.21*(1-L49)))))),(1000*(1.05^ROUNDDOWN(((L28-L29)/5),0))*(IF(L48="NIET BTW-plichtig",1.21,IF(L49=0,1.21,1+(0.21*(1-L49)))))))))))
/IF(L48="NIET BTW-plichtig",1.21,IF(L49=0,1.21,1+(0.21*(1-L49))))
)</f>
        <v>0</v>
      </c>
      <c r="O197" s="380"/>
      <c r="P197" s="380"/>
      <c r="Q197" s="29"/>
      <c r="R197" s="126"/>
      <c r="S197" s="124"/>
      <c r="T197" s="116"/>
    </row>
    <row r="198" spans="1:23" s="2" customFormat="1" ht="13.9" customHeight="1" x14ac:dyDescent="0.25">
      <c r="A198" s="34"/>
      <c r="E198" s="2" t="s">
        <v>172</v>
      </c>
      <c r="M198" s="128" t="s">
        <v>163</v>
      </c>
      <c r="N198" s="381">
        <f>IF(L48="NIET BTW-plichtig",N197*0.21,IF(L49=0,N197*0.21,N197*(0.21*(1-L49))))</f>
        <v>0</v>
      </c>
      <c r="O198" s="381"/>
      <c r="P198" s="381"/>
      <c r="Q198" s="29"/>
      <c r="R198" s="126"/>
      <c r="S198" s="124"/>
      <c r="T198" s="116"/>
    </row>
    <row r="199" spans="1:23" s="2" customFormat="1" ht="13.9" customHeight="1" x14ac:dyDescent="0.25">
      <c r="A199" s="34"/>
      <c r="C199" s="91"/>
      <c r="N199" s="380">
        <f>SUM(N197:N198)</f>
        <v>0</v>
      </c>
      <c r="O199" s="380"/>
      <c r="P199" s="380"/>
      <c r="Q199" s="29"/>
      <c r="R199" s="126"/>
      <c r="S199" s="124"/>
      <c r="T199" s="116"/>
      <c r="U199" s="133"/>
      <c r="V199" s="133"/>
      <c r="W199" s="134"/>
    </row>
    <row r="200" spans="1:23" s="2" customFormat="1" ht="13.9" customHeight="1" x14ac:dyDescent="0.25">
      <c r="A200" s="34"/>
      <c r="Q200" s="29"/>
      <c r="R200" s="126"/>
      <c r="S200" s="124"/>
      <c r="T200" s="116"/>
    </row>
    <row r="201" spans="1:23" s="2" customFormat="1" ht="13.9" customHeight="1" x14ac:dyDescent="0.25">
      <c r="A201" s="34"/>
      <c r="B201" s="18" t="s">
        <v>180</v>
      </c>
      <c r="C201" s="46"/>
      <c r="D201" s="46"/>
      <c r="E201" s="46"/>
      <c r="F201" s="46"/>
      <c r="G201" s="46"/>
      <c r="H201" s="46"/>
      <c r="I201" s="46"/>
      <c r="J201" s="46"/>
      <c r="K201" s="46"/>
      <c r="L201" s="46"/>
      <c r="M201" s="46"/>
      <c r="N201" s="46"/>
      <c r="O201" s="46"/>
      <c r="P201" s="102" t="str">
        <f>IF(COUNTIF(A203:A209,"►")&gt;0,"û","")</f>
        <v/>
      </c>
      <c r="R201" s="126"/>
      <c r="S201" s="124"/>
      <c r="T201" s="116"/>
    </row>
    <row r="202" spans="1:23" s="2" customFormat="1" ht="13.9" customHeight="1" x14ac:dyDescent="0.25">
      <c r="A202" s="34"/>
      <c r="Q202" s="29"/>
      <c r="R202" s="126"/>
      <c r="S202" s="124"/>
      <c r="T202" s="116"/>
    </row>
    <row r="203" spans="1:23" s="2" customFormat="1" ht="13.9" customHeight="1" x14ac:dyDescent="0.25">
      <c r="A203" s="34"/>
      <c r="B203" s="192" t="str">
        <f>"De curator zal in overeenstemming met artikel "&amp;IF(ISBLANK(E6),"FW/WER",IF(E6&lt;43221,"73 FW","XX.135 WER"))&amp;" om de sluiting bij gebrek aan actief verzoeken, gelet op voorgaande gegevens, of samengevat:"</f>
        <v>De curator zal in overeenstemming met artikel FW/WER om de sluiting bij gebrek aan actief verzoeken, gelet op voorgaande gegevens, of samengevat:</v>
      </c>
      <c r="C203" s="389"/>
      <c r="D203" s="389"/>
      <c r="E203" s="389"/>
      <c r="F203" s="389"/>
      <c r="G203" s="389"/>
      <c r="H203" s="389"/>
      <c r="I203" s="389"/>
      <c r="J203" s="389"/>
      <c r="K203" s="389"/>
      <c r="L203" s="389"/>
      <c r="M203" s="389"/>
      <c r="N203" s="389"/>
      <c r="O203" s="389"/>
      <c r="P203" s="389"/>
      <c r="Q203" s="29"/>
      <c r="R203" s="126"/>
      <c r="S203" s="124"/>
      <c r="T203" s="116"/>
    </row>
    <row r="204" spans="1:23" s="2" customFormat="1" ht="13.9" customHeight="1" x14ac:dyDescent="0.25">
      <c r="A204" s="34"/>
      <c r="B204" s="389"/>
      <c r="C204" s="389"/>
      <c r="D204" s="389"/>
      <c r="E204" s="389"/>
      <c r="F204" s="389"/>
      <c r="G204" s="389"/>
      <c r="H204" s="389"/>
      <c r="I204" s="389"/>
      <c r="J204" s="389"/>
      <c r="K204" s="389"/>
      <c r="L204" s="389"/>
      <c r="M204" s="389"/>
      <c r="N204" s="389"/>
      <c r="O204" s="389"/>
      <c r="P204" s="389"/>
      <c r="Q204" s="29"/>
      <c r="R204" s="126"/>
      <c r="S204" s="124"/>
      <c r="T204" s="116"/>
    </row>
    <row r="205" spans="1:23" s="2" customFormat="1" ht="13.9" customHeight="1" x14ac:dyDescent="0.25">
      <c r="A205" s="34"/>
      <c r="D205" s="2" t="s">
        <v>168</v>
      </c>
      <c r="N205" s="380">
        <f>M89</f>
        <v>0</v>
      </c>
      <c r="O205" s="380"/>
      <c r="P205" s="380"/>
      <c r="Q205" s="29"/>
      <c r="R205" s="126"/>
      <c r="S205" s="124"/>
      <c r="T205" s="116"/>
    </row>
    <row r="206" spans="1:23" s="2" customFormat="1" ht="13.9" customHeight="1" x14ac:dyDescent="0.25">
      <c r="A206" s="34"/>
      <c r="D206" s="2" t="s">
        <v>177</v>
      </c>
      <c r="M206" s="128" t="s">
        <v>15</v>
      </c>
      <c r="N206" s="381">
        <f>N193+N110</f>
        <v>0</v>
      </c>
      <c r="O206" s="381"/>
      <c r="P206" s="381"/>
      <c r="R206" s="126"/>
      <c r="S206" s="124"/>
      <c r="T206" s="116"/>
    </row>
    <row r="207" spans="1:23" s="2" customFormat="1" ht="13.9" customHeight="1" x14ac:dyDescent="0.25">
      <c r="A207" s="34" t="str">
        <f>IF(E207="FOUT -  er is nog beschikbaar actief ten bedrage van","►","")</f>
        <v/>
      </c>
      <c r="E207" s="2" t="str">
        <f>IF(N207&gt;0.0099,"FOUT -  er is nog beschikbaar actief ten bedrage van","met als gevolg geen actief of een tekort van")</f>
        <v>met als gevolg geen actief of een tekort van</v>
      </c>
      <c r="N207" s="390">
        <f>N205-N206</f>
        <v>0</v>
      </c>
      <c r="O207" s="390"/>
      <c r="P207" s="390"/>
      <c r="R207" s="126"/>
      <c r="S207" s="124"/>
      <c r="T207" s="116"/>
    </row>
    <row r="208" spans="1:23" s="2" customFormat="1" ht="13.9" customHeight="1" x14ac:dyDescent="0.25">
      <c r="A208" s="34"/>
      <c r="R208" s="126"/>
      <c r="S208" s="124"/>
      <c r="T208" s="116"/>
    </row>
    <row r="209" spans="1:20" s="2" customFormat="1" ht="13.9" customHeight="1" x14ac:dyDescent="0.25">
      <c r="A209" s="34"/>
      <c r="R209" s="126"/>
      <c r="S209" s="124"/>
      <c r="T209" s="116"/>
    </row>
    <row r="210" spans="1:20" s="2" customFormat="1" ht="13.9" customHeight="1" x14ac:dyDescent="0.25">
      <c r="A210" s="34"/>
      <c r="B210" s="18" t="s">
        <v>181</v>
      </c>
      <c r="C210" s="46"/>
      <c r="D210" s="46"/>
      <c r="E210" s="46"/>
      <c r="F210" s="46"/>
      <c r="G210" s="46"/>
      <c r="H210" s="46"/>
      <c r="I210" s="46"/>
      <c r="J210" s="46"/>
      <c r="K210" s="46"/>
      <c r="L210" s="46"/>
      <c r="M210" s="46"/>
      <c r="N210" s="46"/>
      <c r="O210" s="46"/>
      <c r="P210" s="46"/>
      <c r="R210" s="126"/>
      <c r="S210" s="124"/>
      <c r="T210" s="116"/>
    </row>
    <row r="211" spans="1:20" s="2" customFormat="1" ht="13.9" customHeight="1" x14ac:dyDescent="0.25">
      <c r="A211" s="34"/>
      <c r="R211" s="126"/>
      <c r="S211" s="124"/>
      <c r="T211" s="116"/>
    </row>
    <row r="212" spans="1:20" s="2" customFormat="1" ht="13.9" customHeight="1" x14ac:dyDescent="0.25">
      <c r="A212" s="34"/>
      <c r="B212" s="77" t="s">
        <v>40</v>
      </c>
      <c r="C212" s="47" t="s">
        <v>27</v>
      </c>
      <c r="D212" s="79"/>
      <c r="E212" s="79"/>
      <c r="F212" s="79"/>
      <c r="G212" s="79"/>
      <c r="H212" s="79"/>
      <c r="I212" s="79"/>
      <c r="J212" s="79"/>
      <c r="K212" s="79"/>
      <c r="L212" s="79"/>
      <c r="M212" s="79"/>
      <c r="N212" s="79"/>
      <c r="O212" s="79"/>
      <c r="P212" s="80"/>
      <c r="R212" s="126"/>
      <c r="S212" s="124"/>
      <c r="T212" s="116"/>
    </row>
    <row r="213" spans="1:20" s="2" customFormat="1" ht="13.9" customHeight="1" x14ac:dyDescent="0.25">
      <c r="A213" s="34"/>
      <c r="B213" s="48">
        <v>1</v>
      </c>
      <c r="C213" s="83" t="s">
        <v>42</v>
      </c>
      <c r="D213" s="83"/>
      <c r="E213" s="83"/>
      <c r="F213" s="83"/>
      <c r="G213" s="83"/>
      <c r="H213" s="83"/>
      <c r="I213" s="83"/>
      <c r="J213" s="83"/>
      <c r="K213" s="83"/>
      <c r="L213" s="83"/>
      <c r="M213" s="83"/>
      <c r="N213" s="83"/>
      <c r="O213" s="83"/>
      <c r="P213" s="49"/>
      <c r="R213" s="138" t="s">
        <v>7</v>
      </c>
      <c r="S213" s="124" t="s">
        <v>50</v>
      </c>
      <c r="T213" s="116"/>
    </row>
    <row r="214" spans="1:20" s="2" customFormat="1" ht="13.9" customHeight="1" x14ac:dyDescent="0.25">
      <c r="A214" s="34"/>
      <c r="B214" s="50">
        <v>2</v>
      </c>
      <c r="C214" s="41" t="s">
        <v>41</v>
      </c>
      <c r="D214" s="41"/>
      <c r="E214" s="41"/>
      <c r="F214" s="41"/>
      <c r="G214" s="41"/>
      <c r="H214" s="41"/>
      <c r="I214" s="41"/>
      <c r="J214" s="41"/>
      <c r="K214" s="41"/>
      <c r="L214" s="41"/>
      <c r="M214" s="41"/>
      <c r="N214" s="41"/>
      <c r="O214" s="41"/>
      <c r="P214" s="51"/>
      <c r="R214" s="126"/>
      <c r="S214" s="124"/>
      <c r="T214" s="116"/>
    </row>
    <row r="215" spans="1:20" s="2" customFormat="1" ht="13.9" customHeight="1" x14ac:dyDescent="0.25">
      <c r="A215" s="34"/>
      <c r="B215" s="50">
        <v>3</v>
      </c>
      <c r="C215" s="41" t="s">
        <v>43</v>
      </c>
      <c r="D215" s="41"/>
      <c r="E215" s="41"/>
      <c r="F215" s="41"/>
      <c r="G215" s="41"/>
      <c r="H215" s="41"/>
      <c r="I215" s="41"/>
      <c r="J215" s="41"/>
      <c r="K215" s="41"/>
      <c r="L215" s="41"/>
      <c r="M215" s="41"/>
      <c r="N215" s="41"/>
      <c r="O215" s="41"/>
      <c r="P215" s="51"/>
      <c r="R215" s="126"/>
      <c r="S215" s="124"/>
      <c r="T215" s="116"/>
    </row>
    <row r="216" spans="1:20" s="2" customFormat="1" ht="13.9" customHeight="1" x14ac:dyDescent="0.25">
      <c r="A216" s="34"/>
      <c r="B216" s="52"/>
      <c r="C216" s="53" t="s">
        <v>44</v>
      </c>
      <c r="D216" s="53"/>
      <c r="E216" s="53"/>
      <c r="F216" s="53"/>
      <c r="G216" s="53"/>
      <c r="H216" s="53"/>
      <c r="I216" s="53"/>
      <c r="J216" s="53"/>
      <c r="K216" s="53"/>
      <c r="L216" s="53"/>
      <c r="M216" s="53"/>
      <c r="N216" s="53"/>
      <c r="O216" s="53"/>
      <c r="P216" s="51"/>
      <c r="R216" s="138" t="s">
        <v>7</v>
      </c>
      <c r="S216" s="124" t="s">
        <v>60</v>
      </c>
      <c r="T216" s="116"/>
    </row>
    <row r="217" spans="1:20" s="2" customFormat="1" ht="13.9" customHeight="1" x14ac:dyDescent="0.25">
      <c r="A217" s="34"/>
      <c r="B217" s="52"/>
      <c r="C217" s="53" t="s">
        <v>45</v>
      </c>
      <c r="D217" s="53"/>
      <c r="E217" s="53"/>
      <c r="F217" s="53"/>
      <c r="G217" s="53"/>
      <c r="H217" s="53"/>
      <c r="I217" s="53"/>
      <c r="J217" s="53"/>
      <c r="K217" s="53"/>
      <c r="L217" s="53"/>
      <c r="M217" s="53"/>
      <c r="N217" s="53"/>
      <c r="O217" s="53"/>
      <c r="P217" s="51"/>
      <c r="R217" s="126"/>
      <c r="S217" s="124" t="s">
        <v>99</v>
      </c>
      <c r="T217" s="116"/>
    </row>
    <row r="218" spans="1:20" s="2" customFormat="1" ht="13.9" customHeight="1" x14ac:dyDescent="0.25">
      <c r="A218" s="34"/>
      <c r="B218" s="52"/>
      <c r="C218" s="53" t="s">
        <v>49</v>
      </c>
      <c r="D218" s="53"/>
      <c r="E218" s="53"/>
      <c r="F218" s="53"/>
      <c r="G218" s="53"/>
      <c r="H218" s="53"/>
      <c r="I218" s="53"/>
      <c r="J218" s="53"/>
      <c r="K218" s="53"/>
      <c r="L218" s="53"/>
      <c r="M218" s="53"/>
      <c r="N218" s="53"/>
      <c r="O218" s="53"/>
      <c r="P218" s="51"/>
      <c r="R218" s="126"/>
      <c r="S218" s="124"/>
      <c r="T218" s="116"/>
    </row>
    <row r="219" spans="1:20" s="2" customFormat="1" ht="13.9" customHeight="1" x14ac:dyDescent="0.25">
      <c r="A219" s="34"/>
      <c r="B219" s="52"/>
      <c r="C219" s="53" t="s">
        <v>46</v>
      </c>
      <c r="D219" s="53"/>
      <c r="E219" s="53"/>
      <c r="F219" s="53"/>
      <c r="G219" s="53"/>
      <c r="H219" s="53"/>
      <c r="I219" s="53"/>
      <c r="J219" s="53"/>
      <c r="K219" s="53"/>
      <c r="L219" s="53"/>
      <c r="M219" s="53"/>
      <c r="N219" s="53"/>
      <c r="O219" s="53"/>
      <c r="P219" s="51"/>
      <c r="R219" s="126"/>
      <c r="S219" s="124"/>
      <c r="T219" s="116"/>
    </row>
    <row r="220" spans="1:20" s="2" customFormat="1" ht="13.9" customHeight="1" x14ac:dyDescent="0.25">
      <c r="A220" s="34"/>
      <c r="B220" s="52"/>
      <c r="C220" s="53" t="s">
        <v>160</v>
      </c>
      <c r="D220" s="53"/>
      <c r="E220" s="53"/>
      <c r="F220" s="53"/>
      <c r="G220" s="53"/>
      <c r="H220" s="53"/>
      <c r="I220" s="53"/>
      <c r="J220" s="53"/>
      <c r="K220" s="53"/>
      <c r="L220" s="53"/>
      <c r="M220" s="53"/>
      <c r="N220" s="53"/>
      <c r="O220" s="53"/>
      <c r="P220" s="51"/>
      <c r="R220" s="126"/>
      <c r="S220" s="124"/>
      <c r="T220" s="116"/>
    </row>
    <row r="221" spans="1:20" s="2" customFormat="1" ht="13.9" customHeight="1" x14ac:dyDescent="0.25">
      <c r="A221" s="34"/>
      <c r="B221" s="52"/>
      <c r="C221" s="53" t="s">
        <v>47</v>
      </c>
      <c r="D221" s="53"/>
      <c r="E221" s="53"/>
      <c r="F221" s="53"/>
      <c r="G221" s="53"/>
      <c r="H221" s="53"/>
      <c r="I221" s="53"/>
      <c r="J221" s="53"/>
      <c r="K221" s="53"/>
      <c r="L221" s="53"/>
      <c r="M221" s="53"/>
      <c r="N221" s="53"/>
      <c r="O221" s="53"/>
      <c r="P221" s="51"/>
      <c r="R221" s="126"/>
      <c r="S221" s="124"/>
      <c r="T221" s="116"/>
    </row>
    <row r="222" spans="1:20" s="2" customFormat="1" ht="13.9" customHeight="1" x14ac:dyDescent="0.25">
      <c r="A222" s="34"/>
      <c r="B222" s="52"/>
      <c r="C222" s="165"/>
      <c r="D222" s="166"/>
      <c r="E222" s="166"/>
      <c r="F222" s="166"/>
      <c r="G222" s="166"/>
      <c r="H222" s="166"/>
      <c r="I222" s="166"/>
      <c r="J222" s="166"/>
      <c r="K222" s="166"/>
      <c r="L222" s="166"/>
      <c r="M222" s="166"/>
      <c r="N222" s="166"/>
      <c r="O222" s="167"/>
      <c r="P222" s="51"/>
      <c r="R222" s="138" t="s">
        <v>7</v>
      </c>
      <c r="S222" s="124" t="s">
        <v>51</v>
      </c>
      <c r="T222" s="116"/>
    </row>
    <row r="223" spans="1:20" s="2" customFormat="1" ht="13.9" customHeight="1" x14ac:dyDescent="0.25">
      <c r="A223" s="34"/>
      <c r="B223" s="52"/>
      <c r="C223" s="165"/>
      <c r="D223" s="166"/>
      <c r="E223" s="166"/>
      <c r="F223" s="166"/>
      <c r="G223" s="166"/>
      <c r="H223" s="166"/>
      <c r="I223" s="166"/>
      <c r="J223" s="166"/>
      <c r="K223" s="166"/>
      <c r="L223" s="166"/>
      <c r="M223" s="166"/>
      <c r="N223" s="166"/>
      <c r="O223" s="167"/>
      <c r="P223" s="51"/>
      <c r="R223" s="126"/>
      <c r="S223" s="124"/>
      <c r="T223" s="116"/>
    </row>
    <row r="224" spans="1:20" s="2" customFormat="1" ht="13.9" customHeight="1" x14ac:dyDescent="0.25">
      <c r="A224" s="34"/>
      <c r="B224" s="52"/>
      <c r="C224" s="165"/>
      <c r="D224" s="166"/>
      <c r="E224" s="166"/>
      <c r="F224" s="166"/>
      <c r="G224" s="166"/>
      <c r="H224" s="166"/>
      <c r="I224" s="166"/>
      <c r="J224" s="166"/>
      <c r="K224" s="166"/>
      <c r="L224" s="166"/>
      <c r="M224" s="166"/>
      <c r="N224" s="166"/>
      <c r="O224" s="167"/>
      <c r="P224" s="51"/>
      <c r="R224" s="126"/>
      <c r="S224" s="124"/>
      <c r="T224" s="116"/>
    </row>
    <row r="225" spans="1:20" s="2" customFormat="1" ht="13.9" customHeight="1" x14ac:dyDescent="0.25">
      <c r="A225" s="34"/>
      <c r="B225" s="52"/>
      <c r="C225" s="165"/>
      <c r="D225" s="166"/>
      <c r="E225" s="166"/>
      <c r="F225" s="166"/>
      <c r="G225" s="166"/>
      <c r="H225" s="166"/>
      <c r="I225" s="166"/>
      <c r="J225" s="166"/>
      <c r="K225" s="166"/>
      <c r="L225" s="166"/>
      <c r="M225" s="166"/>
      <c r="N225" s="166"/>
      <c r="O225" s="167"/>
      <c r="P225" s="51"/>
      <c r="R225" s="126"/>
      <c r="S225" s="124"/>
      <c r="T225" s="116"/>
    </row>
    <row r="226" spans="1:20" s="2" customFormat="1" ht="13.9" customHeight="1" x14ac:dyDescent="0.25">
      <c r="A226" s="34"/>
      <c r="B226" s="52"/>
      <c r="C226" s="165"/>
      <c r="D226" s="166"/>
      <c r="E226" s="166"/>
      <c r="F226" s="166"/>
      <c r="G226" s="166"/>
      <c r="H226" s="166"/>
      <c r="I226" s="166"/>
      <c r="J226" s="166"/>
      <c r="K226" s="166"/>
      <c r="L226" s="166"/>
      <c r="M226" s="166"/>
      <c r="N226" s="166"/>
      <c r="O226" s="167"/>
      <c r="P226" s="51"/>
      <c r="R226" s="126"/>
      <c r="S226" s="124"/>
      <c r="T226" s="116"/>
    </row>
    <row r="227" spans="1:20" s="2" customFormat="1" ht="13.9" customHeight="1" x14ac:dyDescent="0.25">
      <c r="A227" s="34"/>
      <c r="B227" s="52"/>
      <c r="C227" s="165"/>
      <c r="D227" s="166"/>
      <c r="E227" s="166"/>
      <c r="F227" s="166"/>
      <c r="G227" s="166"/>
      <c r="H227" s="166"/>
      <c r="I227" s="166"/>
      <c r="J227" s="166"/>
      <c r="K227" s="166"/>
      <c r="L227" s="166"/>
      <c r="M227" s="166"/>
      <c r="N227" s="166"/>
      <c r="O227" s="167"/>
      <c r="P227" s="51"/>
      <c r="R227" s="126"/>
      <c r="S227" s="124"/>
      <c r="T227" s="116"/>
    </row>
    <row r="228" spans="1:20" s="2" customFormat="1" ht="13.9" customHeight="1" x14ac:dyDescent="0.25">
      <c r="A228" s="34"/>
      <c r="B228" s="52"/>
      <c r="C228" s="165"/>
      <c r="D228" s="166"/>
      <c r="E228" s="166"/>
      <c r="F228" s="166"/>
      <c r="G228" s="166"/>
      <c r="H228" s="166"/>
      <c r="I228" s="166"/>
      <c r="J228" s="166"/>
      <c r="K228" s="166"/>
      <c r="L228" s="166"/>
      <c r="M228" s="166"/>
      <c r="N228" s="166"/>
      <c r="O228" s="167"/>
      <c r="P228" s="51"/>
      <c r="R228" s="126"/>
      <c r="S228" s="124"/>
      <c r="T228" s="116"/>
    </row>
    <row r="229" spans="1:20" s="2" customFormat="1" ht="13.9" customHeight="1" x14ac:dyDescent="0.25">
      <c r="A229" s="34"/>
      <c r="B229" s="52"/>
      <c r="C229" s="165"/>
      <c r="D229" s="166"/>
      <c r="E229" s="166"/>
      <c r="F229" s="166"/>
      <c r="G229" s="166"/>
      <c r="H229" s="166"/>
      <c r="I229" s="166"/>
      <c r="J229" s="166"/>
      <c r="K229" s="166"/>
      <c r="L229" s="166"/>
      <c r="M229" s="166"/>
      <c r="N229" s="166"/>
      <c r="O229" s="167"/>
      <c r="P229" s="51"/>
      <c r="R229" s="126"/>
      <c r="S229" s="124"/>
      <c r="T229" s="116"/>
    </row>
    <row r="230" spans="1:20" s="2" customFormat="1" ht="13.9" customHeight="1" x14ac:dyDescent="0.25">
      <c r="A230" s="34"/>
      <c r="B230" s="52"/>
      <c r="C230" s="165"/>
      <c r="D230" s="166"/>
      <c r="E230" s="166"/>
      <c r="F230" s="166"/>
      <c r="G230" s="166"/>
      <c r="H230" s="166"/>
      <c r="I230" s="166"/>
      <c r="J230" s="166"/>
      <c r="K230" s="166"/>
      <c r="L230" s="166"/>
      <c r="M230" s="166"/>
      <c r="N230" s="166"/>
      <c r="O230" s="167"/>
      <c r="P230" s="51"/>
      <c r="R230" s="126"/>
      <c r="S230" s="124"/>
      <c r="T230" s="116"/>
    </row>
    <row r="231" spans="1:20" s="2" customFormat="1" ht="13.9" customHeight="1" x14ac:dyDescent="0.25">
      <c r="A231" s="34"/>
      <c r="B231" s="52"/>
      <c r="C231" s="165"/>
      <c r="D231" s="166"/>
      <c r="E231" s="166"/>
      <c r="F231" s="166"/>
      <c r="G231" s="166"/>
      <c r="H231" s="166"/>
      <c r="I231" s="166"/>
      <c r="J231" s="166"/>
      <c r="K231" s="166"/>
      <c r="L231" s="166"/>
      <c r="M231" s="166"/>
      <c r="N231" s="166"/>
      <c r="O231" s="167"/>
      <c r="P231" s="51"/>
      <c r="R231" s="126"/>
      <c r="S231" s="124"/>
      <c r="T231" s="116"/>
    </row>
    <row r="232" spans="1:20" s="2" customFormat="1" ht="13.9" customHeight="1" x14ac:dyDescent="0.25">
      <c r="A232" s="34"/>
      <c r="B232" s="52"/>
      <c r="C232" s="165"/>
      <c r="D232" s="166"/>
      <c r="E232" s="166"/>
      <c r="F232" s="166"/>
      <c r="G232" s="166"/>
      <c r="H232" s="166"/>
      <c r="I232" s="166"/>
      <c r="J232" s="166"/>
      <c r="K232" s="166"/>
      <c r="L232" s="166"/>
      <c r="M232" s="166"/>
      <c r="N232" s="166"/>
      <c r="O232" s="167"/>
      <c r="P232" s="51"/>
      <c r="R232" s="126"/>
      <c r="S232" s="124"/>
      <c r="T232" s="116"/>
    </row>
    <row r="233" spans="1:20" s="2" customFormat="1" ht="13.9" customHeight="1" x14ac:dyDescent="0.25">
      <c r="A233" s="34"/>
      <c r="B233" s="52"/>
      <c r="C233" s="165"/>
      <c r="D233" s="166"/>
      <c r="E233" s="166"/>
      <c r="F233" s="166"/>
      <c r="G233" s="166"/>
      <c r="H233" s="166"/>
      <c r="I233" s="166"/>
      <c r="J233" s="166"/>
      <c r="K233" s="166"/>
      <c r="L233" s="166"/>
      <c r="M233" s="166"/>
      <c r="N233" s="166"/>
      <c r="O233" s="167"/>
      <c r="P233" s="51"/>
      <c r="R233" s="126"/>
      <c r="S233" s="124"/>
      <c r="T233" s="116"/>
    </row>
    <row r="234" spans="1:20" s="2" customFormat="1" ht="13.9" customHeight="1" x14ac:dyDescent="0.25">
      <c r="A234" s="34"/>
      <c r="R234" s="126"/>
      <c r="S234" s="124"/>
      <c r="T234" s="116"/>
    </row>
    <row r="235" spans="1:20" s="2" customFormat="1" ht="13.9" customHeight="1" x14ac:dyDescent="0.25">
      <c r="A235" s="34"/>
      <c r="R235" s="126"/>
      <c r="S235" s="124"/>
      <c r="T235" s="116"/>
    </row>
    <row r="236" spans="1:20" s="2" customFormat="1" ht="13.9" customHeight="1" x14ac:dyDescent="0.25">
      <c r="A236" s="34"/>
      <c r="B236" s="18" t="str">
        <f>"10. VORDERING    ("&amp;IF(E6&lt;43221,"F.W.","WER")&amp;")"</f>
        <v>10. VORDERING    (F.W.)</v>
      </c>
      <c r="C236" s="18"/>
      <c r="D236" s="18"/>
      <c r="E236" s="18"/>
      <c r="F236" s="18"/>
      <c r="G236" s="18"/>
      <c r="H236" s="18"/>
      <c r="I236" s="18"/>
      <c r="J236" s="18"/>
      <c r="K236" s="18"/>
      <c r="L236" s="18"/>
      <c r="M236" s="18"/>
      <c r="N236" s="18"/>
      <c r="O236" s="18"/>
      <c r="P236" s="102" t="str">
        <f>IF(COUNTIF(A238:A259,"►")&gt;0,"û","")</f>
        <v>û</v>
      </c>
      <c r="R236" s="126"/>
      <c r="S236" s="124"/>
      <c r="T236" s="116"/>
    </row>
    <row r="237" spans="1:20" s="2" customFormat="1" ht="13.9" customHeight="1" x14ac:dyDescent="0.25">
      <c r="A237" s="34"/>
      <c r="R237" s="126"/>
      <c r="S237" s="124"/>
      <c r="T237" s="116"/>
    </row>
    <row r="238" spans="1:20" s="2" customFormat="1" ht="13.9" customHeight="1" x14ac:dyDescent="0.25">
      <c r="A238" s="34"/>
      <c r="B238" s="192" t="str">
        <f>"Op basis van de hiervoor vermelde gegevens en de stukken verzoekt de curator in het faillissement van "&amp;IF(ISBLANK(E2),"?",E2)&amp;
", voornoemd dat"&amp;
IF(ISBLANK(E6)," ?",IF(E6&gt;=43221," de rechtbank:",IF(M250&gt;0," de rechtbank (voor A), respectievelijk de rechter-commissaris (voor B):"," de rechtbank :")))</f>
        <v>Op basis van de hiervoor vermelde gegevens en de stukken verzoekt de curator in het faillissement van ?, voornoemd dat ?</v>
      </c>
      <c r="C238" s="192"/>
      <c r="D238" s="192"/>
      <c r="E238" s="192"/>
      <c r="F238" s="192"/>
      <c r="G238" s="192"/>
      <c r="H238" s="192"/>
      <c r="I238" s="192"/>
      <c r="J238" s="192"/>
      <c r="K238" s="192"/>
      <c r="L238" s="192"/>
      <c r="M238" s="192"/>
      <c r="N238" s="192"/>
      <c r="O238" s="192"/>
      <c r="P238" s="192"/>
      <c r="R238" s="126"/>
      <c r="S238" s="124"/>
      <c r="T238" s="116"/>
    </row>
    <row r="239" spans="1:20" s="2" customFormat="1" ht="13.9" customHeight="1" x14ac:dyDescent="0.25">
      <c r="A239" s="34"/>
      <c r="B239" s="192"/>
      <c r="C239" s="192"/>
      <c r="D239" s="192"/>
      <c r="E239" s="192"/>
      <c r="F239" s="192"/>
      <c r="G239" s="192"/>
      <c r="H239" s="192"/>
      <c r="I239" s="192"/>
      <c r="J239" s="192"/>
      <c r="K239" s="192"/>
      <c r="L239" s="192"/>
      <c r="M239" s="192"/>
      <c r="N239" s="192"/>
      <c r="O239" s="192"/>
      <c r="P239" s="192"/>
      <c r="R239" s="126"/>
      <c r="S239" s="124"/>
      <c r="T239" s="116"/>
    </row>
    <row r="240" spans="1:20" s="2" customFormat="1" ht="13.9" customHeight="1" x14ac:dyDescent="0.25">
      <c r="A240" s="34"/>
      <c r="B240" s="192"/>
      <c r="C240" s="192"/>
      <c r="D240" s="192"/>
      <c r="E240" s="192"/>
      <c r="F240" s="192"/>
      <c r="G240" s="192"/>
      <c r="H240" s="192"/>
      <c r="I240" s="192"/>
      <c r="J240" s="192"/>
      <c r="K240" s="192"/>
      <c r="L240" s="192"/>
      <c r="M240" s="192"/>
      <c r="N240" s="192"/>
      <c r="O240" s="192"/>
      <c r="P240" s="192"/>
      <c r="R240" s="126"/>
      <c r="S240" s="124"/>
      <c r="T240" s="116"/>
    </row>
    <row r="241" spans="1:20" s="2" customFormat="1" ht="13.9" customHeight="1" x14ac:dyDescent="0.25">
      <c r="A241" s="34"/>
      <c r="R241" s="126"/>
      <c r="S241" s="124"/>
      <c r="T241" s="116"/>
    </row>
    <row r="242" spans="1:20" s="2" customFormat="1" ht="13.9" customHeight="1" x14ac:dyDescent="0.2">
      <c r="A242" s="34"/>
      <c r="B242" s="99" t="s">
        <v>176</v>
      </c>
      <c r="C242" s="2" t="s">
        <v>182</v>
      </c>
      <c r="M242" s="189">
        <f>N193</f>
        <v>0</v>
      </c>
      <c r="N242" s="190"/>
      <c r="O242" s="190"/>
      <c r="P242" s="191"/>
      <c r="Q242" s="132" t="str">
        <f>IF(M242=0,"","[ERL]")</f>
        <v/>
      </c>
      <c r="R242" s="126"/>
      <c r="S242" s="124"/>
      <c r="T242" s="116"/>
    </row>
    <row r="243" spans="1:20" s="2" customFormat="1" ht="13.9" customHeight="1" x14ac:dyDescent="0.25">
      <c r="A243" s="34"/>
      <c r="C243" s="2" t="s">
        <v>170</v>
      </c>
      <c r="D243" s="2" t="s">
        <v>164</v>
      </c>
      <c r="F243" s="380">
        <f>N191</f>
        <v>0</v>
      </c>
      <c r="G243" s="380"/>
      <c r="H243" s="380"/>
      <c r="R243" s="126"/>
      <c r="S243" s="124"/>
      <c r="T243" s="116"/>
    </row>
    <row r="244" spans="1:20" s="2" customFormat="1" ht="13.9" customHeight="1" x14ac:dyDescent="0.25">
      <c r="A244" s="34"/>
      <c r="D244" s="2" t="s">
        <v>167</v>
      </c>
      <c r="F244" s="380">
        <f>N192</f>
        <v>0</v>
      </c>
      <c r="G244" s="380"/>
      <c r="H244" s="380"/>
      <c r="R244" s="126"/>
      <c r="S244" s="124"/>
      <c r="T244" s="116"/>
    </row>
    <row r="245" spans="1:20" s="2" customFormat="1" ht="13.9" customHeight="1" x14ac:dyDescent="0.25">
      <c r="A245" s="34"/>
      <c r="R245" s="126"/>
      <c r="S245" s="124"/>
      <c r="T245" s="116"/>
    </row>
    <row r="246" spans="1:20" s="2" customFormat="1" ht="13.9" customHeight="1" x14ac:dyDescent="0.2">
      <c r="A246" s="34"/>
      <c r="B246" s="99" t="str">
        <f>IF(N199=0,"","A.2.")</f>
        <v/>
      </c>
      <c r="C246" s="2" t="str">
        <f>IF(N199=0,"-",
"het ereloon ten laste van de Belgische Staat zou leggen ten belope van:")</f>
        <v>-</v>
      </c>
      <c r="M246" s="347" t="str">
        <f>IF(N199=0,"",N199)</f>
        <v/>
      </c>
      <c r="N246" s="347"/>
      <c r="O246" s="347"/>
      <c r="P246" s="347"/>
      <c r="Q246" s="132" t="str">
        <f>IF(N199=0,"","[TLBS]")</f>
        <v/>
      </c>
      <c r="R246" s="126"/>
      <c r="S246" s="124"/>
      <c r="T246" s="116"/>
    </row>
    <row r="247" spans="1:20" s="2" customFormat="1" ht="13.9" customHeight="1" x14ac:dyDescent="0.25">
      <c r="A247" s="34"/>
      <c r="C247" s="2" t="str">
        <f>IF(N199=0,"","hetzij")</f>
        <v/>
      </c>
      <c r="D247" s="2" t="str">
        <f>IF(N199=0,"","&gt; ereloon")</f>
        <v/>
      </c>
      <c r="F247" s="380" t="str">
        <f>IF(N199=0,"",N197)</f>
        <v/>
      </c>
      <c r="G247" s="380"/>
      <c r="H247" s="380"/>
      <c r="R247" s="126"/>
      <c r="S247" s="124"/>
      <c r="T247" s="116"/>
    </row>
    <row r="248" spans="1:20" s="2" customFormat="1" ht="13.9" customHeight="1" x14ac:dyDescent="0.25">
      <c r="A248" s="34"/>
      <c r="D248" s="2" t="str">
        <f>IF(N199=0,"","&gt; btw 21 %")</f>
        <v/>
      </c>
      <c r="F248" s="380" t="str">
        <f>IF(N199=0,"",N198)</f>
        <v/>
      </c>
      <c r="G248" s="380"/>
      <c r="H248" s="380"/>
      <c r="R248" s="126"/>
      <c r="S248" s="124"/>
      <c r="T248" s="116"/>
    </row>
    <row r="249" spans="1:20" s="2" customFormat="1" ht="13.9" customHeight="1" x14ac:dyDescent="0.25">
      <c r="A249" s="34"/>
      <c r="R249" s="126"/>
      <c r="S249" s="124"/>
      <c r="T249" s="116"/>
    </row>
    <row r="250" spans="1:20" s="2" customFormat="1" ht="13.9" customHeight="1" x14ac:dyDescent="0.25">
      <c r="A250" s="34"/>
      <c r="B250" s="31" t="str">
        <f>IF(N110=0,"","B.")</f>
        <v/>
      </c>
      <c r="C250" s="2" t="str">
        <f>IF(N110=0,"-","de aanrekenbare kosten (artikel 7, §§ 1 en2 KB) zou bepalen op:")</f>
        <v>-</v>
      </c>
      <c r="M250" s="347" t="str">
        <f>IF(N110=0,"",N110)</f>
        <v/>
      </c>
      <c r="N250" s="347"/>
      <c r="O250" s="347"/>
      <c r="P250" s="347"/>
      <c r="Q250" s="132" t="str">
        <f>IF(M250=0,"","[AKO]")</f>
        <v>[AKO]</v>
      </c>
      <c r="R250" s="126"/>
      <c r="S250" s="124"/>
      <c r="T250" s="116"/>
    </row>
    <row r="251" spans="1:20" s="2" customFormat="1" ht="13.9" customHeight="1" x14ac:dyDescent="0.25">
      <c r="A251" s="34"/>
      <c r="R251" s="126"/>
      <c r="S251" s="124"/>
      <c r="T251" s="116"/>
    </row>
    <row r="252" spans="1:20" s="2" customFormat="1" ht="13.9" customHeight="1" x14ac:dyDescent="0.25">
      <c r="A252" s="34"/>
      <c r="R252" s="126"/>
      <c r="S252" s="124"/>
      <c r="T252" s="116"/>
    </row>
    <row r="253" spans="1:20" s="2" customFormat="1" ht="13.9" customHeight="1" x14ac:dyDescent="0.25">
      <c r="A253" s="34"/>
      <c r="B253" s="2" t="s">
        <v>59</v>
      </c>
      <c r="R253" s="126"/>
      <c r="S253" s="124"/>
      <c r="T253" s="116"/>
    </row>
    <row r="254" spans="1:20" s="2" customFormat="1" ht="13.9" customHeight="1" x14ac:dyDescent="0.25">
      <c r="A254" s="34"/>
      <c r="B254" s="325" t="str">
        <f>IF(COUNTIF(A1:A259,"►")&gt;0,"û","")</f>
        <v>û</v>
      </c>
      <c r="C254" s="325"/>
      <c r="D254" s="325"/>
      <c r="E254" s="325"/>
      <c r="R254" s="126"/>
      <c r="S254" s="124"/>
      <c r="T254" s="116"/>
    </row>
    <row r="255" spans="1:20" s="2" customFormat="1" ht="13.9" customHeight="1" x14ac:dyDescent="0.25">
      <c r="A255" s="34"/>
      <c r="B255" s="325"/>
      <c r="C255" s="325"/>
      <c r="D255" s="325"/>
      <c r="E255" s="325"/>
      <c r="R255" s="126"/>
      <c r="S255" s="124"/>
      <c r="T255" s="116"/>
    </row>
    <row r="256" spans="1:20" s="2" customFormat="1" ht="13.9" customHeight="1" x14ac:dyDescent="0.25">
      <c r="A256" s="34"/>
      <c r="B256" s="325"/>
      <c r="C256" s="325"/>
      <c r="D256" s="325"/>
      <c r="E256" s="325"/>
      <c r="R256" s="126"/>
      <c r="S256" s="124"/>
      <c r="T256" s="116"/>
    </row>
    <row r="257" spans="1:20" s="2" customFormat="1" ht="13.9" customHeight="1" x14ac:dyDescent="0.25">
      <c r="A257" s="34"/>
      <c r="B257" s="325"/>
      <c r="C257" s="325"/>
      <c r="D257" s="325"/>
      <c r="E257" s="325"/>
      <c r="R257" s="126"/>
      <c r="S257" s="124"/>
      <c r="T257" s="116"/>
    </row>
    <row r="258" spans="1:20" s="2" customFormat="1" ht="13.9" customHeight="1" x14ac:dyDescent="0.25">
      <c r="A258" s="34"/>
      <c r="B258" s="32" t="str">
        <f>D13&amp;" "&amp;L13&amp;IF(OR(L18="-",ISBLANK(L18)),"","               -               "&amp;D18&amp;" "&amp;L18)</f>
        <v xml:space="preserve"> </v>
      </c>
      <c r="R258" s="126"/>
      <c r="S258" s="124"/>
      <c r="T258" s="116"/>
    </row>
    <row r="259" spans="1:20" s="2" customFormat="1" ht="13.9" customHeight="1" x14ac:dyDescent="0.25">
      <c r="A259" s="34" t="str">
        <f>IF(ISBLANK(B259),"►","")</f>
        <v>►</v>
      </c>
      <c r="B259" s="324"/>
      <c r="C259" s="324"/>
      <c r="D259" s="324"/>
      <c r="E259" s="324"/>
      <c r="R259" s="126"/>
      <c r="S259" s="124"/>
      <c r="T259" s="116"/>
    </row>
    <row r="1048576" spans="1:2" ht="13.9" hidden="1" customHeight="1" x14ac:dyDescent="0.25">
      <c r="A1048576" s="149">
        <f ca="1">TODAY()</f>
        <v>45405</v>
      </c>
      <c r="B1048576" s="149"/>
    </row>
  </sheetData>
  <sheetProtection algorithmName="SHA-512" hashValue="oRB2NgukEOCfraeUlP7D9fOG8XZ9q2qo7fB/f7IwhaH/habU33ogRsa4/+Nhw8b8K2vrMTS8D7jc0qmoDBbE9A==" saltValue="TrTVsZyJg43s6gtRVav6+Q==" spinCount="100000" sheet="1" objects="1" scenarios="1" selectLockedCells="1"/>
  <mergeCells count="377">
    <mergeCell ref="B162:P162"/>
    <mergeCell ref="M242:P242"/>
    <mergeCell ref="F243:H243"/>
    <mergeCell ref="F244:H244"/>
    <mergeCell ref="M246:P246"/>
    <mergeCell ref="F247:H247"/>
    <mergeCell ref="F248:H248"/>
    <mergeCell ref="N180:P180"/>
    <mergeCell ref="N181:P181"/>
    <mergeCell ref="N182:P182"/>
    <mergeCell ref="H183:J183"/>
    <mergeCell ref="H184:J184"/>
    <mergeCell ref="B185:P186"/>
    <mergeCell ref="N199:P199"/>
    <mergeCell ref="N171:P171"/>
    <mergeCell ref="C172:E172"/>
    <mergeCell ref="G172:I172"/>
    <mergeCell ref="K172:M172"/>
    <mergeCell ref="N172:P172"/>
    <mergeCell ref="C169:E169"/>
    <mergeCell ref="G169:I169"/>
    <mergeCell ref="K169:M169"/>
    <mergeCell ref="N169:P169"/>
    <mergeCell ref="C170:E170"/>
    <mergeCell ref="F154:H154"/>
    <mergeCell ref="M154:O154"/>
    <mergeCell ref="F155:H155"/>
    <mergeCell ref="C228:O228"/>
    <mergeCell ref="M96:P96"/>
    <mergeCell ref="M97:P97"/>
    <mergeCell ref="M98:P98"/>
    <mergeCell ref="M99:P99"/>
    <mergeCell ref="M100:P100"/>
    <mergeCell ref="B152:H152"/>
    <mergeCell ref="I152:J152"/>
    <mergeCell ref="K152:L152"/>
    <mergeCell ref="M152:O152"/>
    <mergeCell ref="B153:H153"/>
    <mergeCell ref="K153:L153"/>
    <mergeCell ref="M153:O153"/>
    <mergeCell ref="B150:H150"/>
    <mergeCell ref="I150:J150"/>
    <mergeCell ref="K150:L150"/>
    <mergeCell ref="M150:O150"/>
    <mergeCell ref="B151:H151"/>
    <mergeCell ref="I151:J151"/>
    <mergeCell ref="K151:L151"/>
    <mergeCell ref="M151:O151"/>
    <mergeCell ref="B148:H148"/>
    <mergeCell ref="I148:J148"/>
    <mergeCell ref="K148:L148"/>
    <mergeCell ref="M148:O148"/>
    <mergeCell ref="B149:H149"/>
    <mergeCell ref="I149:J149"/>
    <mergeCell ref="K149:L149"/>
    <mergeCell ref="M149:O149"/>
    <mergeCell ref="B146:H146"/>
    <mergeCell ref="I146:J146"/>
    <mergeCell ref="K146:L146"/>
    <mergeCell ref="M146:O146"/>
    <mergeCell ref="B147:H147"/>
    <mergeCell ref="I147:J147"/>
    <mergeCell ref="K147:L147"/>
    <mergeCell ref="M147:O147"/>
    <mergeCell ref="B144:H144"/>
    <mergeCell ref="I144:J144"/>
    <mergeCell ref="K144:L144"/>
    <mergeCell ref="M144:O144"/>
    <mergeCell ref="B145:H145"/>
    <mergeCell ref="I145:J145"/>
    <mergeCell ref="K145:L145"/>
    <mergeCell ref="M145:O145"/>
    <mergeCell ref="B143:H143"/>
    <mergeCell ref="I143:J143"/>
    <mergeCell ref="K143:L143"/>
    <mergeCell ref="M143:O143"/>
    <mergeCell ref="B142:H142"/>
    <mergeCell ref="I142:J142"/>
    <mergeCell ref="K142:L142"/>
    <mergeCell ref="M142:O142"/>
    <mergeCell ref="B141:H141"/>
    <mergeCell ref="I141:J141"/>
    <mergeCell ref="K141:L141"/>
    <mergeCell ref="M141:O141"/>
    <mergeCell ref="B139:H139"/>
    <mergeCell ref="I139:J139"/>
    <mergeCell ref="K139:L139"/>
    <mergeCell ref="M139:O139"/>
    <mergeCell ref="B140:H140"/>
    <mergeCell ref="I140:J140"/>
    <mergeCell ref="K140:L140"/>
    <mergeCell ref="M140:O140"/>
    <mergeCell ref="B137:H137"/>
    <mergeCell ref="I137:J137"/>
    <mergeCell ref="K137:L137"/>
    <mergeCell ref="M137:O137"/>
    <mergeCell ref="B138:H138"/>
    <mergeCell ref="I138:J138"/>
    <mergeCell ref="K138:L138"/>
    <mergeCell ref="M138:O138"/>
    <mergeCell ref="F131:H131"/>
    <mergeCell ref="M131:O131"/>
    <mergeCell ref="F132:H132"/>
    <mergeCell ref="B136:H136"/>
    <mergeCell ref="I136:J136"/>
    <mergeCell ref="K136:L136"/>
    <mergeCell ref="M136:O136"/>
    <mergeCell ref="B129:J129"/>
    <mergeCell ref="K129:L129"/>
    <mergeCell ref="M129:O129"/>
    <mergeCell ref="B130:J130"/>
    <mergeCell ref="K130:L130"/>
    <mergeCell ref="M130:O130"/>
    <mergeCell ref="B127:J127"/>
    <mergeCell ref="K127:L127"/>
    <mergeCell ref="M127:O127"/>
    <mergeCell ref="B128:J128"/>
    <mergeCell ref="K128:L128"/>
    <mergeCell ref="M128:O128"/>
    <mergeCell ref="B125:J125"/>
    <mergeCell ref="K125:L125"/>
    <mergeCell ref="M125:O125"/>
    <mergeCell ref="B126:J126"/>
    <mergeCell ref="K126:L126"/>
    <mergeCell ref="M126:O126"/>
    <mergeCell ref="B123:J123"/>
    <mergeCell ref="K123:L123"/>
    <mergeCell ref="M123:O123"/>
    <mergeCell ref="B124:J124"/>
    <mergeCell ref="K124:L124"/>
    <mergeCell ref="M124:O124"/>
    <mergeCell ref="B121:J121"/>
    <mergeCell ref="K121:L121"/>
    <mergeCell ref="M121:O121"/>
    <mergeCell ref="B122:J122"/>
    <mergeCell ref="K122:L122"/>
    <mergeCell ref="M122:O122"/>
    <mergeCell ref="B120:J120"/>
    <mergeCell ref="K120:L120"/>
    <mergeCell ref="M120:O120"/>
    <mergeCell ref="H109:J109"/>
    <mergeCell ref="E110:G110"/>
    <mergeCell ref="H110:J110"/>
    <mergeCell ref="K110:M110"/>
    <mergeCell ref="N110:P110"/>
    <mergeCell ref="B118:J118"/>
    <mergeCell ref="K118:L118"/>
    <mergeCell ref="M118:O118"/>
    <mergeCell ref="B119:J119"/>
    <mergeCell ref="K119:L119"/>
    <mergeCell ref="M119:O119"/>
    <mergeCell ref="B116:J116"/>
    <mergeCell ref="K116:L116"/>
    <mergeCell ref="M116:O116"/>
    <mergeCell ref="B117:J117"/>
    <mergeCell ref="K117:L117"/>
    <mergeCell ref="M117:O117"/>
    <mergeCell ref="B103:I103"/>
    <mergeCell ref="B105:P106"/>
    <mergeCell ref="H107:J107"/>
    <mergeCell ref="K107:M107"/>
    <mergeCell ref="N107:P107"/>
    <mergeCell ref="C231:O231"/>
    <mergeCell ref="C232:O232"/>
    <mergeCell ref="C233:O233"/>
    <mergeCell ref="B238:P240"/>
    <mergeCell ref="C224:O224"/>
    <mergeCell ref="C225:O225"/>
    <mergeCell ref="C226:O226"/>
    <mergeCell ref="C227:O227"/>
    <mergeCell ref="C229:O229"/>
    <mergeCell ref="C230:O230"/>
    <mergeCell ref="C222:O222"/>
    <mergeCell ref="C223:O223"/>
    <mergeCell ref="N173:P173"/>
    <mergeCell ref="C171:E171"/>
    <mergeCell ref="G171:I171"/>
    <mergeCell ref="K171:M171"/>
    <mergeCell ref="K109:M109"/>
    <mergeCell ref="K108:M108"/>
    <mergeCell ref="H108:J108"/>
    <mergeCell ref="G170:I170"/>
    <mergeCell ref="K170:M170"/>
    <mergeCell ref="N170:P170"/>
    <mergeCell ref="C167:E167"/>
    <mergeCell ref="G167:I167"/>
    <mergeCell ref="K167:M167"/>
    <mergeCell ref="N167:P167"/>
    <mergeCell ref="C168:E168"/>
    <mergeCell ref="G168:I168"/>
    <mergeCell ref="K168:M168"/>
    <mergeCell ref="N168:P168"/>
    <mergeCell ref="C165:E165"/>
    <mergeCell ref="G165:I165"/>
    <mergeCell ref="K165:M165"/>
    <mergeCell ref="N165:P165"/>
    <mergeCell ref="C166:E166"/>
    <mergeCell ref="G166:I166"/>
    <mergeCell ref="K166:M166"/>
    <mergeCell ref="N166:P166"/>
    <mergeCell ref="F90:H90"/>
    <mergeCell ref="M160:P160"/>
    <mergeCell ref="K163:M163"/>
    <mergeCell ref="N163:P163"/>
    <mergeCell ref="C164:E164"/>
    <mergeCell ref="G164:I164"/>
    <mergeCell ref="K164:M164"/>
    <mergeCell ref="N164:P164"/>
    <mergeCell ref="B114:J114"/>
    <mergeCell ref="K114:L114"/>
    <mergeCell ref="M114:O114"/>
    <mergeCell ref="B115:J115"/>
    <mergeCell ref="K115:L115"/>
    <mergeCell ref="M115:O115"/>
    <mergeCell ref="N108:P108"/>
    <mergeCell ref="N109:P109"/>
    <mergeCell ref="B87:J87"/>
    <mergeCell ref="K87:L87"/>
    <mergeCell ref="M87:O87"/>
    <mergeCell ref="B88:J88"/>
    <mergeCell ref="K88:M88"/>
    <mergeCell ref="F89:H89"/>
    <mergeCell ref="M89:O89"/>
    <mergeCell ref="B85:J85"/>
    <mergeCell ref="K85:L85"/>
    <mergeCell ref="M85:O85"/>
    <mergeCell ref="B86:J86"/>
    <mergeCell ref="K86:L86"/>
    <mergeCell ref="M86:O86"/>
    <mergeCell ref="B83:J83"/>
    <mergeCell ref="K83:L83"/>
    <mergeCell ref="M83:O83"/>
    <mergeCell ref="B84:J84"/>
    <mergeCell ref="K84:L84"/>
    <mergeCell ref="M84:O84"/>
    <mergeCell ref="B81:J81"/>
    <mergeCell ref="K81:L81"/>
    <mergeCell ref="M81:O81"/>
    <mergeCell ref="B82:J82"/>
    <mergeCell ref="K82:L82"/>
    <mergeCell ref="M82:O82"/>
    <mergeCell ref="B79:J79"/>
    <mergeCell ref="K79:L79"/>
    <mergeCell ref="M79:O79"/>
    <mergeCell ref="B80:J80"/>
    <mergeCell ref="K80:L80"/>
    <mergeCell ref="M80:O80"/>
    <mergeCell ref="B77:J77"/>
    <mergeCell ref="K77:L77"/>
    <mergeCell ref="M77:O77"/>
    <mergeCell ref="B78:J78"/>
    <mergeCell ref="K78:L78"/>
    <mergeCell ref="M78:O78"/>
    <mergeCell ref="B75:J75"/>
    <mergeCell ref="K75:L75"/>
    <mergeCell ref="M75:O75"/>
    <mergeCell ref="B76:J76"/>
    <mergeCell ref="K76:L76"/>
    <mergeCell ref="M76:O76"/>
    <mergeCell ref="B73:J73"/>
    <mergeCell ref="K73:L73"/>
    <mergeCell ref="M73:O73"/>
    <mergeCell ref="B74:J74"/>
    <mergeCell ref="K74:L74"/>
    <mergeCell ref="M74:O74"/>
    <mergeCell ref="B71:J71"/>
    <mergeCell ref="K71:L71"/>
    <mergeCell ref="M71:O71"/>
    <mergeCell ref="B72:J72"/>
    <mergeCell ref="K72:L72"/>
    <mergeCell ref="M72:O72"/>
    <mergeCell ref="B69:J69"/>
    <mergeCell ref="K69:L69"/>
    <mergeCell ref="M69:O69"/>
    <mergeCell ref="B70:J70"/>
    <mergeCell ref="K70:L70"/>
    <mergeCell ref="M70:O70"/>
    <mergeCell ref="B67:J67"/>
    <mergeCell ref="K67:L67"/>
    <mergeCell ref="M67:O67"/>
    <mergeCell ref="B68:J68"/>
    <mergeCell ref="K68:L68"/>
    <mergeCell ref="M68:O68"/>
    <mergeCell ref="K64:L64"/>
    <mergeCell ref="M64:O64"/>
    <mergeCell ref="B65:J65"/>
    <mergeCell ref="K65:L65"/>
    <mergeCell ref="M65:O65"/>
    <mergeCell ref="B66:J66"/>
    <mergeCell ref="K66:L66"/>
    <mergeCell ref="M66:O66"/>
    <mergeCell ref="S57:S58"/>
    <mergeCell ref="B58:J58"/>
    <mergeCell ref="K58:L58"/>
    <mergeCell ref="M58:O58"/>
    <mergeCell ref="L49:P49"/>
    <mergeCell ref="B61:J61"/>
    <mergeCell ref="K61:M61"/>
    <mergeCell ref="B62:J62"/>
    <mergeCell ref="K62:L62"/>
    <mergeCell ref="M62:O62"/>
    <mergeCell ref="S62:S65"/>
    <mergeCell ref="B63:J63"/>
    <mergeCell ref="K63:L63"/>
    <mergeCell ref="M63:O63"/>
    <mergeCell ref="B64:J64"/>
    <mergeCell ref="B59:J59"/>
    <mergeCell ref="K59:L59"/>
    <mergeCell ref="M59:O59"/>
    <mergeCell ref="B60:J60"/>
    <mergeCell ref="K60:L60"/>
    <mergeCell ref="M60:O60"/>
    <mergeCell ref="B54:P55"/>
    <mergeCell ref="B57:J57"/>
    <mergeCell ref="K57:L57"/>
    <mergeCell ref="M57:O57"/>
    <mergeCell ref="S4:S5"/>
    <mergeCell ref="E5:P5"/>
    <mergeCell ref="E6:P6"/>
    <mergeCell ref="E7:P7"/>
    <mergeCell ref="S7:S11"/>
    <mergeCell ref="B22:P24"/>
    <mergeCell ref="R27:R30"/>
    <mergeCell ref="S27:S30"/>
    <mergeCell ref="L28:P28"/>
    <mergeCell ref="L29:P29"/>
    <mergeCell ref="D15:H15"/>
    <mergeCell ref="D18:H18"/>
    <mergeCell ref="L18:P18"/>
    <mergeCell ref="D19:H19"/>
    <mergeCell ref="L19:P19"/>
    <mergeCell ref="D20:H20"/>
    <mergeCell ref="B36:J37"/>
    <mergeCell ref="L36:P36"/>
    <mergeCell ref="L39:P39"/>
    <mergeCell ref="L40:P40"/>
    <mergeCell ref="D14:H14"/>
    <mergeCell ref="L14:P14"/>
    <mergeCell ref="E4:P4"/>
    <mergeCell ref="L46:P46"/>
    <mergeCell ref="L48:P48"/>
    <mergeCell ref="L34:P34"/>
    <mergeCell ref="L42:P42"/>
    <mergeCell ref="B8:C10"/>
    <mergeCell ref="E1:F1"/>
    <mergeCell ref="G1:H1"/>
    <mergeCell ref="J1:L1"/>
    <mergeCell ref="M1:P1"/>
    <mergeCell ref="E2:P2"/>
    <mergeCell ref="E3:P3"/>
    <mergeCell ref="O8:P10"/>
    <mergeCell ref="D13:H13"/>
    <mergeCell ref="L13:P13"/>
    <mergeCell ref="S191:S192"/>
    <mergeCell ref="S187:S188"/>
    <mergeCell ref="S36:S38"/>
    <mergeCell ref="S49:S51"/>
    <mergeCell ref="A1048576:B1048576"/>
    <mergeCell ref="N193:P193"/>
    <mergeCell ref="B195:P196"/>
    <mergeCell ref="B187:P189"/>
    <mergeCell ref="N191:P191"/>
    <mergeCell ref="N192:P192"/>
    <mergeCell ref="N197:P197"/>
    <mergeCell ref="N198:P198"/>
    <mergeCell ref="N174:P174"/>
    <mergeCell ref="J175:K175"/>
    <mergeCell ref="N175:P175"/>
    <mergeCell ref="B203:P204"/>
    <mergeCell ref="N205:P205"/>
    <mergeCell ref="N206:P206"/>
    <mergeCell ref="N207:P207"/>
    <mergeCell ref="M250:P250"/>
    <mergeCell ref="B254:E257"/>
    <mergeCell ref="B259:E259"/>
    <mergeCell ref="L43:P43"/>
    <mergeCell ref="L45:P45"/>
  </mergeCells>
  <conditionalFormatting sqref="B185:P186">
    <cfRule type="cellIs" dxfId="10" priority="13" operator="notEqual">
      <formula>"-"</formula>
    </cfRule>
  </conditionalFormatting>
  <conditionalFormatting sqref="C216">
    <cfRule type="expression" dxfId="9" priority="28">
      <formula>$B$216&gt;0</formula>
    </cfRule>
  </conditionalFormatting>
  <conditionalFormatting sqref="C217">
    <cfRule type="expression" dxfId="8" priority="27">
      <formula>$B$217&gt;0</formula>
    </cfRule>
  </conditionalFormatting>
  <conditionalFormatting sqref="C218">
    <cfRule type="expression" dxfId="7" priority="26">
      <formula>$B$218&gt;0</formula>
    </cfRule>
  </conditionalFormatting>
  <conditionalFormatting sqref="C219:C220">
    <cfRule type="expression" dxfId="6" priority="25">
      <formula>$B$219&gt;0</formula>
    </cfRule>
  </conditionalFormatting>
  <conditionalFormatting sqref="C221">
    <cfRule type="expression" dxfId="5" priority="24">
      <formula>$B$221&gt;0</formula>
    </cfRule>
  </conditionalFormatting>
  <conditionalFormatting sqref="E207">
    <cfRule type="containsText" dxfId="4" priority="9" operator="containsText" text="FOUT">
      <formula>NOT(ISERROR(SEARCH("FOUT",E207)))</formula>
    </cfRule>
  </conditionalFormatting>
  <conditionalFormatting sqref="L28:P28">
    <cfRule type="expression" dxfId="3" priority="1">
      <formula>$A$1048576&gt;45473</formula>
    </cfRule>
  </conditionalFormatting>
  <conditionalFormatting sqref="M246:P246">
    <cfRule type="notContainsBlanks" dxfId="2" priority="8">
      <formula>LEN(TRIM(M246))&gt;0</formula>
    </cfRule>
  </conditionalFormatting>
  <conditionalFormatting sqref="M250:P250">
    <cfRule type="notContainsBlanks" dxfId="1" priority="10">
      <formula>LEN(TRIM(M250))&gt;0</formula>
    </cfRule>
  </conditionalFormatting>
  <dataValidations count="14">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200-000000000000}">
      <formula1>1</formula1>
      <formula2>9999</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200-000001000000}">
      <formula1>1970</formula1>
      <formula2>2033</formula2>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37:P153 P115:P130" xr:uid="{00000000-0002-0000-0200-000002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59:E259" xr:uid="{00000000-0002-0000-0200-000003000000}"/>
    <dataValidation allowBlank="1" showInputMessage="1" showErrorMessage="1" prompt="Geef het percentage ten belope waarvan de BTW verlegbaar is._x000a__x000a_Geef geen %-teken in._x000a__x000a_Is de BTW volledig verlegbaar vul dan 100 in._x000a_Is de BTW niet verlegbaar vul dan 0 in" sqref="L49:P49" xr:uid="{00000000-0002-0000-0200-000004000000}"/>
    <dataValidation type="list" allowBlank="1" showInputMessage="1" showErrorMessage="1" sqref="L48:P48 U199:W199" xr:uid="{00000000-0002-0000-0200-000005000000}">
      <formula1>"BTW-plichtig,NIET BTW-plichtig"</formula1>
    </dataValidation>
    <dataValidation type="list" allowBlank="1" showInputMessage="1" showErrorMessage="1" sqref="L34:P34 L36:P36 L39:P40 L45:P46" xr:uid="{00000000-0002-0000-0200-000006000000}">
      <formula1>"JA,NEEN"</formula1>
    </dataValidation>
    <dataValidation allowBlank="1" showInputMessage="1" showErrorMessage="1" prompt="Voornaam en naam._x000a__x000a_Indien er meerdere zijn, scheiden met &quot;-&quot;." sqref="E7:P7" xr:uid="{00000000-0002-0000-0200-000007000000}"/>
    <dataValidation allowBlank="1" showInputMessage="1" showErrorMessage="1" prompt="Geef de datum in volgens het formaat_x000a__x000a_dd/mm/jjjj" sqref="E6:P6" xr:uid="{00000000-0002-0000-0200-000008000000}"/>
    <dataValidation allowBlank="1" showInputMessage="1" showErrorMessage="1" prompt="Voer geen 0 in en gebruik geen scheidingspunten._x000a__x000a_bvb. KBO = 0123.456.789_x000a__x000a_Voer in als 123456789" sqref="E5:P5" xr:uid="{00000000-0002-0000-0200-000009000000}"/>
    <dataValidation allowBlank="1" showInputMessage="1" showErrorMessage="1" prompt="Voor rechtspersoon: geef rechtsvorm en naam_x000a__x000a_Voor natuurlijke persoon: geef voornaam en naam" sqref="E2:P2" xr:uid="{00000000-0002-0000-0200-00000A000000}"/>
    <dataValidation allowBlank="1" showInputMessage="1" showErrorMessage="1" prompt="Postnummer en stad" sqref="L14:P14 L19:P19" xr:uid="{00000000-0002-0000-0200-00000B000000}"/>
    <dataValidation allowBlank="1" showInputMessage="1" showErrorMessage="1" prompt="Straatnaam en huisnummer" sqref="D14:H14 D19:H19" xr:uid="{00000000-0002-0000-0200-00000C000000}"/>
    <dataValidation type="list" allowBlank="1" showInputMessage="1" showErrorMessage="1" error="gebruik alleen een &quot;x&quot; om aan te duiden dat een actiefbestanddeel niet werd geïnd via een boedelrekenening." prompt="Gebruik een &quot;x&quot; om aan te duiden dat een actiefbestanddeel niet werd geïnd via een boedelrekenening._x000a__x000a_Indien u een ingevoerde X wil verwijderen, selecteer dan de cel en druk de knop &quot;delete&quot;." sqref="P62:P87" xr:uid="{00000000-0002-0000-0200-00000D000000}">
      <formula1>"X"</formula1>
    </dataValidation>
  </dataValidations>
  <pageMargins left="0.59" right="0.27559055118110237" top="0.43307086614173229" bottom="0.43307086614173229" header="0.15748031496062992" footer="0.15748031496062992"/>
  <pageSetup orientation="portrait" r:id="rId1"/>
  <headerFooter>
    <oddFooter>&amp;R&amp;"Arial,Standaard"&amp;9p. &amp;P van &amp;N</oddFooter>
  </headerFooter>
  <rowBreaks count="4" manualBreakCount="4">
    <brk id="50" max="16" man="1"/>
    <brk id="101" max="16" man="1"/>
    <brk id="156" max="16" man="1"/>
    <brk id="208" max="16" man="1"/>
  </rowBreaks>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25"/>
  <sheetViews>
    <sheetView workbookViewId="0">
      <selection activeCell="A24" sqref="A24"/>
    </sheetView>
  </sheetViews>
  <sheetFormatPr defaultRowHeight="15" x14ac:dyDescent="0.25"/>
  <cols>
    <col min="1" max="1" width="36.85546875" customWidth="1"/>
  </cols>
  <sheetData>
    <row r="2" spans="1:1" x14ac:dyDescent="0.25">
      <c r="A2" s="104" t="s">
        <v>107</v>
      </c>
    </row>
    <row r="3" spans="1:1" x14ac:dyDescent="0.25">
      <c r="A3" s="105" t="s">
        <v>108</v>
      </c>
    </row>
    <row r="4" spans="1:1" x14ac:dyDescent="0.25">
      <c r="A4" s="106" t="s">
        <v>109</v>
      </c>
    </row>
    <row r="5" spans="1:1" x14ac:dyDescent="0.25">
      <c r="A5" s="106" t="s">
        <v>110</v>
      </c>
    </row>
    <row r="6" spans="1:1" x14ac:dyDescent="0.25">
      <c r="A6" s="106" t="s">
        <v>111</v>
      </c>
    </row>
    <row r="7" spans="1:1" x14ac:dyDescent="0.25">
      <c r="A7" s="106" t="s">
        <v>112</v>
      </c>
    </row>
    <row r="8" spans="1:1" x14ac:dyDescent="0.25">
      <c r="A8" s="106" t="s">
        <v>113</v>
      </c>
    </row>
    <row r="9" spans="1:1" x14ac:dyDescent="0.25">
      <c r="A9" s="106" t="s">
        <v>114</v>
      </c>
    </row>
    <row r="10" spans="1:1" x14ac:dyDescent="0.25">
      <c r="A10" s="106" t="s">
        <v>115</v>
      </c>
    </row>
    <row r="11" spans="1:1" x14ac:dyDescent="0.25">
      <c r="A11" s="106" t="s">
        <v>116</v>
      </c>
    </row>
    <row r="12" spans="1:1" x14ac:dyDescent="0.25">
      <c r="A12" s="106" t="s">
        <v>117</v>
      </c>
    </row>
    <row r="13" spans="1:1" x14ac:dyDescent="0.25">
      <c r="A13" s="106" t="s">
        <v>118</v>
      </c>
    </row>
    <row r="14" spans="1:1" x14ac:dyDescent="0.25">
      <c r="A14" s="106" t="s">
        <v>119</v>
      </c>
    </row>
    <row r="15" spans="1:1" x14ac:dyDescent="0.25">
      <c r="A15" s="106" t="s">
        <v>120</v>
      </c>
    </row>
    <row r="16" spans="1:1" x14ac:dyDescent="0.25">
      <c r="A16" s="106" t="s">
        <v>121</v>
      </c>
    </row>
    <row r="17" spans="1:1" x14ac:dyDescent="0.25">
      <c r="A17" s="107"/>
    </row>
    <row r="18" spans="1:1" x14ac:dyDescent="0.25">
      <c r="A18" s="108" t="s">
        <v>122</v>
      </c>
    </row>
    <row r="19" spans="1:1" x14ac:dyDescent="0.25">
      <c r="A19" s="109" t="s">
        <v>123</v>
      </c>
    </row>
    <row r="20" spans="1:1" x14ac:dyDescent="0.25">
      <c r="A20" s="109" t="s">
        <v>124</v>
      </c>
    </row>
    <row r="21" spans="1:1" x14ac:dyDescent="0.25">
      <c r="A21" s="109" t="s">
        <v>125</v>
      </c>
    </row>
    <row r="22" spans="1:1" x14ac:dyDescent="0.25">
      <c r="A22" s="109" t="s">
        <v>126</v>
      </c>
    </row>
    <row r="23" spans="1:1" x14ac:dyDescent="0.25">
      <c r="A23" s="109" t="s">
        <v>127</v>
      </c>
    </row>
    <row r="24" spans="1:1" x14ac:dyDescent="0.25">
      <c r="A24" s="109" t="s">
        <v>128</v>
      </c>
    </row>
    <row r="25" spans="1:1" x14ac:dyDescent="0.25">
      <c r="A25" s="109" t="s">
        <v>207</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CD873A75-1C4F-4B1C-8CD4-AF6F092B754D}">
            <xm:f>'P:\001 DOSSIERS\NIEUWE_MOD_2021_Taxatie\[00 Oospronkelijke modellen.xlsx]Controfiche'!#REF!&lt;&gt;"besviken"</xm:f>
            <x14:dxf>
              <font>
                <color theme="0"/>
              </font>
              <fill>
                <patternFill>
                  <bgColor theme="0"/>
                </patternFill>
              </fill>
              <border>
                <left/>
                <right/>
                <top/>
                <bottom/>
                <vertical/>
                <horizontal/>
              </border>
            </x14:dxf>
          </x14:cfRule>
          <xm:sqref>A2:A25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6</vt:i4>
      </vt:variant>
    </vt:vector>
  </HeadingPairs>
  <TitlesOfParts>
    <vt:vector size="10" baseType="lpstr">
      <vt:lpstr>VZ_Tax_80_XX171</vt:lpstr>
      <vt:lpstr>VZ_Tax_OG</vt:lpstr>
      <vt:lpstr>VZ_Tax_73_XX135</vt:lpstr>
      <vt:lpstr>validering</vt:lpstr>
      <vt:lpstr>A1048675</vt:lpstr>
      <vt:lpstr>Aard</vt:lpstr>
      <vt:lpstr>VZ_Tax_73_XX135!Afdrukbereik</vt:lpstr>
      <vt:lpstr>VZ_Tax_80_XX171!Afdrukbereik</vt:lpstr>
      <vt:lpstr>VZ_Tax_OG!Afdrukbereik</vt:lpstr>
      <vt:lpstr>OG</vt:lpstr>
    </vt:vector>
  </TitlesOfParts>
  <Company>FOD Justitie / SPF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Declercq Johan</dc:creator>
  <cp:lastModifiedBy>Saïda Reddahi | Balie West-Vlaanderen</cp:lastModifiedBy>
  <cp:lastPrinted>2021-05-02T14:02:32Z</cp:lastPrinted>
  <dcterms:created xsi:type="dcterms:W3CDTF">2019-10-09T11:54:35Z</dcterms:created>
  <dcterms:modified xsi:type="dcterms:W3CDTF">2024-04-23T06:16:21Z</dcterms:modified>
</cp:coreProperties>
</file>